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Schmeisser\Downloads\"/>
    </mc:Choice>
  </mc:AlternateContent>
  <xr:revisionPtr revIDLastSave="0" documentId="8_{69672945-8018-4C7F-9F3F-D89A978CC132}" xr6:coauthVersionLast="47" xr6:coauthVersionMax="47" xr10:uidLastSave="{00000000-0000-0000-0000-000000000000}"/>
  <workbookProtection lockStructure="1"/>
  <bookViews>
    <workbookView xWindow="-120" yWindow="-120" windowWidth="29040" windowHeight="15720" activeTab="1" xr2:uid="{00000000-000D-0000-FFFF-FFFF00000000}"/>
  </bookViews>
  <sheets>
    <sheet name="Hinweise" sheetId="1" r:id="rId1"/>
    <sheet name="ÜL-Daten-Erfassung" sheetId="2" r:id="rId2"/>
    <sheet name="Quartal_1" sheetId="3" r:id="rId3"/>
    <sheet name="Quartal_2" sheetId="4" r:id="rId4"/>
    <sheet name="Qurtal_3" sheetId="5" r:id="rId5"/>
    <sheet name="Qurtal_4" sheetId="6" r:id="rId6"/>
    <sheet name="ÜL-Abrechnung" sheetId="7" r:id="rId7"/>
  </sheets>
  <definedNames>
    <definedName name="_xlnm.Print_Area" localSheetId="2">Quartal_1!$A$1:$U$41</definedName>
    <definedName name="_xlnm.Print_Area" localSheetId="3">Quartal_2!$A$1:$U$41</definedName>
    <definedName name="_xlnm.Print_Area" localSheetId="4">Qurtal_3!$A$1:$U$41</definedName>
    <definedName name="_xlnm.Print_Area" localSheetId="5">Qurtal_4!$A$1:$U$41</definedName>
    <definedName name="_xlnm.Print_Area" localSheetId="6">'ÜL-Abrechnung'!$A$1:$J$39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5" l="1"/>
  <c r="Z27" i="5"/>
  <c r="Z27" i="4"/>
  <c r="Z27" i="3"/>
  <c r="Z23" i="6"/>
  <c r="Z23" i="5"/>
  <c r="Z23" i="4"/>
  <c r="Z23" i="3"/>
  <c r="F28" i="7"/>
  <c r="E9" i="4"/>
  <c r="S34" i="4"/>
  <c r="E6" i="7"/>
  <c r="C6" i="7" s="1"/>
  <c r="D2" i="3"/>
  <c r="G31" i="7"/>
  <c r="G13" i="7"/>
  <c r="F13" i="7"/>
  <c r="E13" i="7"/>
  <c r="D13" i="7"/>
  <c r="C13" i="7"/>
  <c r="S36" i="6"/>
  <c r="S35" i="6"/>
  <c r="S34" i="6"/>
  <c r="S33" i="6"/>
  <c r="S32" i="6"/>
  <c r="S31" i="6"/>
  <c r="S30" i="6"/>
  <c r="S29" i="6"/>
  <c r="S28" i="6"/>
  <c r="S27" i="6"/>
  <c r="S26" i="6"/>
  <c r="S25" i="6"/>
  <c r="S24" i="6"/>
  <c r="S23" i="6"/>
  <c r="S22" i="6"/>
  <c r="S21" i="6"/>
  <c r="S20" i="6"/>
  <c r="S19" i="6"/>
  <c r="Z20" i="6"/>
  <c r="S18" i="6"/>
  <c r="S17" i="6"/>
  <c r="S16" i="6"/>
  <c r="S15" i="6"/>
  <c r="S14" i="6"/>
  <c r="S13" i="6"/>
  <c r="S12" i="6"/>
  <c r="S11" i="6"/>
  <c r="S10" i="6"/>
  <c r="S9" i="6"/>
  <c r="S8" i="6"/>
  <c r="S7" i="6"/>
  <c r="S6" i="6"/>
  <c r="L36" i="6"/>
  <c r="L35" i="6"/>
  <c r="L34" i="6"/>
  <c r="L33" i="6"/>
  <c r="L32" i="6"/>
  <c r="L31" i="6"/>
  <c r="L30" i="6"/>
  <c r="L29" i="6"/>
  <c r="L28" i="6"/>
  <c r="L27" i="6"/>
  <c r="K37" i="6" s="1"/>
  <c r="L26" i="6"/>
  <c r="L25" i="6"/>
  <c r="L24" i="6"/>
  <c r="L23" i="6"/>
  <c r="L22" i="6"/>
  <c r="L21" i="6"/>
  <c r="L20" i="6"/>
  <c r="L19" i="6"/>
  <c r="L18" i="6"/>
  <c r="L17" i="6"/>
  <c r="L16" i="6"/>
  <c r="L15" i="6"/>
  <c r="L14" i="6"/>
  <c r="L13" i="6"/>
  <c r="L12" i="6"/>
  <c r="L11" i="6"/>
  <c r="L10" i="6"/>
  <c r="L9" i="6"/>
  <c r="L8" i="6"/>
  <c r="L7" i="6"/>
  <c r="L6"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S36" i="5"/>
  <c r="S35" i="5"/>
  <c r="S34" i="5"/>
  <c r="S33" i="5"/>
  <c r="S32" i="5"/>
  <c r="R37" i="5" s="1"/>
  <c r="S31" i="5"/>
  <c r="S30" i="5"/>
  <c r="S29" i="5"/>
  <c r="S28" i="5"/>
  <c r="S27" i="5"/>
  <c r="S26" i="5"/>
  <c r="S25" i="5"/>
  <c r="S24" i="5"/>
  <c r="S23" i="5"/>
  <c r="S22" i="5"/>
  <c r="S21" i="5"/>
  <c r="S20" i="5"/>
  <c r="S19" i="5"/>
  <c r="S18" i="5"/>
  <c r="S17" i="5"/>
  <c r="S16" i="5"/>
  <c r="S15" i="5"/>
  <c r="S14" i="5"/>
  <c r="S13" i="5"/>
  <c r="S12" i="5"/>
  <c r="S11" i="5"/>
  <c r="S10" i="5"/>
  <c r="S9" i="5"/>
  <c r="S8" i="5"/>
  <c r="S7" i="5"/>
  <c r="S6" i="5"/>
  <c r="L36" i="5"/>
  <c r="K37" i="5" s="1"/>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L6" i="5"/>
  <c r="E36" i="5"/>
  <c r="E35" i="5"/>
  <c r="E34" i="5"/>
  <c r="E33" i="5"/>
  <c r="E32" i="5"/>
  <c r="E31" i="5"/>
  <c r="E30" i="5"/>
  <c r="E29" i="5"/>
  <c r="E28" i="5"/>
  <c r="E27" i="5"/>
  <c r="E26" i="5"/>
  <c r="E25" i="5"/>
  <c r="Z20" i="5"/>
  <c r="E24" i="5"/>
  <c r="E23" i="5"/>
  <c r="E22" i="5"/>
  <c r="E21" i="5"/>
  <c r="E20" i="5"/>
  <c r="E19" i="5"/>
  <c r="E18" i="5"/>
  <c r="E17" i="5"/>
  <c r="E16" i="5"/>
  <c r="E15" i="5"/>
  <c r="E14" i="5"/>
  <c r="E13" i="5"/>
  <c r="E12" i="5"/>
  <c r="E11" i="5"/>
  <c r="E10" i="5"/>
  <c r="E9" i="5"/>
  <c r="E8" i="5"/>
  <c r="E7" i="5"/>
  <c r="E6" i="5"/>
  <c r="S36" i="4"/>
  <c r="S35"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E36" i="4"/>
  <c r="E35" i="4"/>
  <c r="E34" i="4"/>
  <c r="E33" i="4"/>
  <c r="E32" i="4"/>
  <c r="E31" i="4"/>
  <c r="E30" i="4"/>
  <c r="E29" i="4"/>
  <c r="E28" i="4"/>
  <c r="E27" i="4"/>
  <c r="E26" i="4"/>
  <c r="E25" i="4"/>
  <c r="E24" i="4"/>
  <c r="E23" i="4"/>
  <c r="E22" i="4"/>
  <c r="E21" i="4"/>
  <c r="E20" i="4"/>
  <c r="E19" i="4"/>
  <c r="E18" i="4"/>
  <c r="E17" i="4"/>
  <c r="E16" i="4"/>
  <c r="E15" i="4"/>
  <c r="E14" i="4"/>
  <c r="E13" i="4"/>
  <c r="E12" i="4"/>
  <c r="E11" i="4"/>
  <c r="E10" i="4"/>
  <c r="E8" i="4"/>
  <c r="E7" i="4"/>
  <c r="E6" i="4"/>
  <c r="G9" i="3"/>
  <c r="G10" i="3"/>
  <c r="G11" i="3"/>
  <c r="G12" i="3"/>
  <c r="G13" i="3"/>
  <c r="G14" i="3"/>
  <c r="G15" i="3"/>
  <c r="G16" i="3"/>
  <c r="G17" i="3"/>
  <c r="S36" i="3"/>
  <c r="S35" i="3"/>
  <c r="S34" i="3"/>
  <c r="S33" i="3"/>
  <c r="S32" i="3"/>
  <c r="S31" i="3"/>
  <c r="S30" i="3"/>
  <c r="S29" i="3"/>
  <c r="S28" i="3"/>
  <c r="S27" i="3"/>
  <c r="S26" i="3"/>
  <c r="S25" i="3"/>
  <c r="S24" i="3"/>
  <c r="Z25" i="3" s="1"/>
  <c r="S23" i="3"/>
  <c r="S22" i="3"/>
  <c r="S21" i="3"/>
  <c r="S20" i="3"/>
  <c r="S19" i="3"/>
  <c r="S18" i="3"/>
  <c r="S17" i="3"/>
  <c r="S16" i="3"/>
  <c r="S15" i="3"/>
  <c r="S14" i="3"/>
  <c r="S13" i="3"/>
  <c r="S12" i="3"/>
  <c r="S11" i="3"/>
  <c r="S10" i="3"/>
  <c r="S9" i="3"/>
  <c r="S8" i="3"/>
  <c r="S7" i="3"/>
  <c r="S6"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17" i="2"/>
  <c r="E22" i="2"/>
  <c r="R3" i="4"/>
  <c r="I6" i="4" s="1"/>
  <c r="I7" i="4" s="1"/>
  <c r="W7" i="4"/>
  <c r="Y9" i="4"/>
  <c r="W7" i="3"/>
  <c r="R3" i="3" s="1"/>
  <c r="J31" i="7"/>
  <c r="C31" i="7"/>
  <c r="D10" i="7"/>
  <c r="F29" i="7" s="1"/>
  <c r="J9" i="7"/>
  <c r="E9" i="7"/>
  <c r="C9" i="7"/>
  <c r="G32" i="7" s="1"/>
  <c r="D8" i="7"/>
  <c r="J7" i="7"/>
  <c r="H7" i="7"/>
  <c r="C7" i="7"/>
  <c r="I6" i="7"/>
  <c r="C5" i="7"/>
  <c r="C1" i="7"/>
  <c r="U36" i="6"/>
  <c r="N36" i="6"/>
  <c r="G36" i="6"/>
  <c r="U35" i="6"/>
  <c r="N35" i="6"/>
  <c r="G35" i="6"/>
  <c r="U34" i="6"/>
  <c r="N34" i="6"/>
  <c r="G34" i="6"/>
  <c r="U33" i="6"/>
  <c r="N33" i="6"/>
  <c r="G33" i="6"/>
  <c r="U32" i="6"/>
  <c r="N32" i="6"/>
  <c r="G32" i="6"/>
  <c r="U31" i="6"/>
  <c r="N31" i="6"/>
  <c r="G31" i="6"/>
  <c r="U30" i="6"/>
  <c r="N30" i="6"/>
  <c r="G30" i="6"/>
  <c r="U29" i="6"/>
  <c r="N29" i="6"/>
  <c r="G29" i="6"/>
  <c r="U28" i="6"/>
  <c r="N28" i="6"/>
  <c r="G28" i="6"/>
  <c r="U27" i="6"/>
  <c r="N27" i="6"/>
  <c r="G27" i="6"/>
  <c r="U26" i="6"/>
  <c r="N26" i="6"/>
  <c r="G26" i="6"/>
  <c r="U25" i="6"/>
  <c r="N25" i="6"/>
  <c r="G25" i="6"/>
  <c r="U24" i="6"/>
  <c r="N24" i="6"/>
  <c r="G24" i="6"/>
  <c r="U23" i="6"/>
  <c r="N23" i="6"/>
  <c r="G23" i="6"/>
  <c r="U22" i="6"/>
  <c r="N22" i="6"/>
  <c r="G22" i="6"/>
  <c r="U21" i="6"/>
  <c r="N21" i="6"/>
  <c r="G21" i="6"/>
  <c r="U20" i="6"/>
  <c r="N20" i="6"/>
  <c r="G20" i="6"/>
  <c r="U19" i="6"/>
  <c r="N19" i="6"/>
  <c r="G19" i="6"/>
  <c r="U18" i="6"/>
  <c r="N18" i="6"/>
  <c r="G18" i="6"/>
  <c r="U17" i="6"/>
  <c r="N17" i="6"/>
  <c r="G17" i="6"/>
  <c r="U16" i="6"/>
  <c r="N16" i="6"/>
  <c r="G16" i="6"/>
  <c r="U15" i="6"/>
  <c r="N15" i="6"/>
  <c r="G15" i="6"/>
  <c r="U14" i="6"/>
  <c r="N14" i="6"/>
  <c r="G14" i="6"/>
  <c r="U13" i="6"/>
  <c r="N13" i="6"/>
  <c r="G13" i="6"/>
  <c r="U12" i="6"/>
  <c r="N12" i="6"/>
  <c r="G12" i="6"/>
  <c r="U11" i="6"/>
  <c r="N11" i="6"/>
  <c r="G11" i="6"/>
  <c r="U10" i="6"/>
  <c r="N10" i="6"/>
  <c r="G10" i="6"/>
  <c r="U9" i="6"/>
  <c r="N9" i="6"/>
  <c r="G9" i="6"/>
  <c r="U8" i="6"/>
  <c r="N8" i="6"/>
  <c r="G8" i="6"/>
  <c r="W7" i="6"/>
  <c r="X7" i="6" s="1"/>
  <c r="U7" i="6"/>
  <c r="N7" i="6"/>
  <c r="G7" i="6"/>
  <c r="U6" i="6"/>
  <c r="N6" i="6"/>
  <c r="G6" i="6"/>
  <c r="D2" i="6"/>
  <c r="C4" i="7" s="1"/>
  <c r="N1" i="6"/>
  <c r="D1" i="6"/>
  <c r="U36" i="5"/>
  <c r="N36" i="5"/>
  <c r="G36" i="5"/>
  <c r="U35" i="5"/>
  <c r="N35" i="5"/>
  <c r="U34" i="5"/>
  <c r="N34" i="5"/>
  <c r="G34" i="5"/>
  <c r="U33" i="5"/>
  <c r="N33" i="5"/>
  <c r="G33" i="5"/>
  <c r="U32" i="5"/>
  <c r="N32" i="5"/>
  <c r="G32" i="5"/>
  <c r="U31" i="5"/>
  <c r="N31" i="5"/>
  <c r="G31" i="5"/>
  <c r="U30" i="5"/>
  <c r="N30" i="5"/>
  <c r="G30" i="5"/>
  <c r="U29" i="5"/>
  <c r="N29" i="5"/>
  <c r="G29" i="5"/>
  <c r="U28" i="5"/>
  <c r="N28" i="5"/>
  <c r="G28" i="5"/>
  <c r="U27" i="5"/>
  <c r="N27" i="5"/>
  <c r="G27" i="5"/>
  <c r="U26" i="5"/>
  <c r="N26" i="5"/>
  <c r="G26" i="5"/>
  <c r="U25" i="5"/>
  <c r="N25" i="5"/>
  <c r="G25" i="5"/>
  <c r="U24" i="5"/>
  <c r="N24" i="5"/>
  <c r="G24" i="5"/>
  <c r="U23" i="5"/>
  <c r="N23" i="5"/>
  <c r="G23" i="5"/>
  <c r="U22" i="5"/>
  <c r="N22" i="5"/>
  <c r="G22" i="5"/>
  <c r="U21" i="5"/>
  <c r="N21" i="5"/>
  <c r="G21" i="5"/>
  <c r="U20" i="5"/>
  <c r="N20" i="5"/>
  <c r="G20" i="5"/>
  <c r="U19" i="5"/>
  <c r="N19" i="5"/>
  <c r="G19" i="5"/>
  <c r="U18" i="5"/>
  <c r="N18" i="5"/>
  <c r="G18" i="5"/>
  <c r="U17" i="5"/>
  <c r="N17" i="5"/>
  <c r="G17" i="5"/>
  <c r="U16" i="5"/>
  <c r="N16" i="5"/>
  <c r="G16" i="5"/>
  <c r="U15" i="5"/>
  <c r="N15" i="5"/>
  <c r="G15" i="5"/>
  <c r="U14" i="5"/>
  <c r="N14" i="5"/>
  <c r="G14" i="5"/>
  <c r="U13" i="5"/>
  <c r="N13" i="5"/>
  <c r="G13" i="5"/>
  <c r="U12" i="5"/>
  <c r="N12" i="5"/>
  <c r="G12" i="5"/>
  <c r="U11" i="5"/>
  <c r="N11" i="5"/>
  <c r="G11" i="5"/>
  <c r="U10" i="5"/>
  <c r="N10" i="5"/>
  <c r="G10" i="5"/>
  <c r="U9" i="5"/>
  <c r="N9" i="5"/>
  <c r="G9" i="5"/>
  <c r="U8" i="5"/>
  <c r="N8" i="5"/>
  <c r="G8" i="5"/>
  <c r="W7" i="5"/>
  <c r="Y9" i="5" s="1"/>
  <c r="U7" i="5"/>
  <c r="N7" i="5"/>
  <c r="G7" i="5"/>
  <c r="U6" i="5"/>
  <c r="N6" i="5"/>
  <c r="G6" i="5"/>
  <c r="D2" i="5"/>
  <c r="N1" i="5"/>
  <c r="D1" i="5"/>
  <c r="U36" i="4"/>
  <c r="N36" i="4"/>
  <c r="G36" i="4"/>
  <c r="U35" i="4"/>
  <c r="N35" i="4"/>
  <c r="G35" i="4"/>
  <c r="U34" i="4"/>
  <c r="N34" i="4"/>
  <c r="G34" i="4"/>
  <c r="U33" i="4"/>
  <c r="N33" i="4"/>
  <c r="G33" i="4"/>
  <c r="U32" i="4"/>
  <c r="N32" i="4"/>
  <c r="G32" i="4"/>
  <c r="U31" i="4"/>
  <c r="N31" i="4"/>
  <c r="G31" i="4"/>
  <c r="U30" i="4"/>
  <c r="N30" i="4"/>
  <c r="G30" i="4"/>
  <c r="U29" i="4"/>
  <c r="N29" i="4"/>
  <c r="G29" i="4"/>
  <c r="U28" i="4"/>
  <c r="N28" i="4"/>
  <c r="G28" i="4"/>
  <c r="U27" i="4"/>
  <c r="N27" i="4"/>
  <c r="G27" i="4"/>
  <c r="U26" i="4"/>
  <c r="N26" i="4"/>
  <c r="G26" i="4"/>
  <c r="U25" i="4"/>
  <c r="N25" i="4"/>
  <c r="G25" i="4"/>
  <c r="U24" i="4"/>
  <c r="N24" i="4"/>
  <c r="G24" i="4"/>
  <c r="U23" i="4"/>
  <c r="N23" i="4"/>
  <c r="G23" i="4"/>
  <c r="U22" i="4"/>
  <c r="N22" i="4"/>
  <c r="G22" i="4"/>
  <c r="U21" i="4"/>
  <c r="N21" i="4"/>
  <c r="G21" i="4"/>
  <c r="U20" i="4"/>
  <c r="N20" i="4"/>
  <c r="G20" i="4"/>
  <c r="U19" i="4"/>
  <c r="N19" i="4"/>
  <c r="G19" i="4"/>
  <c r="U18" i="4"/>
  <c r="N18" i="4"/>
  <c r="G18" i="4"/>
  <c r="U17" i="4"/>
  <c r="N17" i="4"/>
  <c r="G17" i="4"/>
  <c r="U16" i="4"/>
  <c r="N16" i="4"/>
  <c r="G16" i="4"/>
  <c r="U15" i="4"/>
  <c r="N15" i="4"/>
  <c r="G15" i="4"/>
  <c r="U14" i="4"/>
  <c r="N14" i="4"/>
  <c r="G14" i="4"/>
  <c r="U13" i="4"/>
  <c r="N13" i="4"/>
  <c r="G13" i="4"/>
  <c r="U12" i="4"/>
  <c r="N12" i="4"/>
  <c r="G12" i="4"/>
  <c r="U11" i="4"/>
  <c r="N11" i="4"/>
  <c r="G11" i="4"/>
  <c r="U10" i="4"/>
  <c r="N10" i="4"/>
  <c r="G10" i="4"/>
  <c r="U9" i="4"/>
  <c r="N9" i="4"/>
  <c r="G9" i="4"/>
  <c r="U8" i="4"/>
  <c r="N8" i="4"/>
  <c r="G8" i="4"/>
  <c r="U7" i="4"/>
  <c r="N7" i="4"/>
  <c r="G7" i="4"/>
  <c r="U6" i="4"/>
  <c r="N6" i="4"/>
  <c r="G6" i="4"/>
  <c r="D2" i="4"/>
  <c r="N1" i="4"/>
  <c r="D1" i="4"/>
  <c r="U36" i="3"/>
  <c r="N36" i="3"/>
  <c r="G36" i="3"/>
  <c r="U35" i="3"/>
  <c r="N35" i="3"/>
  <c r="G35" i="3"/>
  <c r="U34" i="3"/>
  <c r="N34" i="3"/>
  <c r="G34" i="3"/>
  <c r="U33" i="3"/>
  <c r="N33" i="3"/>
  <c r="G33" i="3"/>
  <c r="U32" i="3"/>
  <c r="N32" i="3"/>
  <c r="G32" i="3"/>
  <c r="U31" i="3"/>
  <c r="N31" i="3"/>
  <c r="G31" i="3"/>
  <c r="U30" i="3"/>
  <c r="N30" i="3"/>
  <c r="G30" i="3"/>
  <c r="U29" i="3"/>
  <c r="N29" i="3"/>
  <c r="G29" i="3"/>
  <c r="U28" i="3"/>
  <c r="N28" i="3"/>
  <c r="G28" i="3"/>
  <c r="U27" i="3"/>
  <c r="N27" i="3"/>
  <c r="G27" i="3"/>
  <c r="U26" i="3"/>
  <c r="N26" i="3"/>
  <c r="G26" i="3"/>
  <c r="U25" i="3"/>
  <c r="N25" i="3"/>
  <c r="G25" i="3"/>
  <c r="U24" i="3"/>
  <c r="N24" i="3"/>
  <c r="G24" i="3"/>
  <c r="U23" i="3"/>
  <c r="N23" i="3"/>
  <c r="G23" i="3"/>
  <c r="U22" i="3"/>
  <c r="N22" i="3"/>
  <c r="G22" i="3"/>
  <c r="U21" i="3"/>
  <c r="N21" i="3"/>
  <c r="G21" i="3"/>
  <c r="U20" i="3"/>
  <c r="N20" i="3"/>
  <c r="G20" i="3"/>
  <c r="U19" i="3"/>
  <c r="N19" i="3"/>
  <c r="G19" i="3"/>
  <c r="U18" i="3"/>
  <c r="N18" i="3"/>
  <c r="G18" i="3"/>
  <c r="U17" i="3"/>
  <c r="N17" i="3"/>
  <c r="U16" i="3"/>
  <c r="N16" i="3"/>
  <c r="U15" i="3"/>
  <c r="N15" i="3"/>
  <c r="U14" i="3"/>
  <c r="N14" i="3"/>
  <c r="U13" i="3"/>
  <c r="N13" i="3"/>
  <c r="U12" i="3"/>
  <c r="N12" i="3"/>
  <c r="U11" i="3"/>
  <c r="N11" i="3"/>
  <c r="U10" i="3"/>
  <c r="N10" i="3"/>
  <c r="U9" i="3"/>
  <c r="N9" i="3"/>
  <c r="U8" i="3"/>
  <c r="N8" i="3"/>
  <c r="G8" i="3"/>
  <c r="U7" i="3"/>
  <c r="N7" i="3"/>
  <c r="G7" i="3"/>
  <c r="U6" i="3"/>
  <c r="N6" i="3"/>
  <c r="G6" i="3"/>
  <c r="N1" i="3"/>
  <c r="D1" i="3"/>
  <c r="D43" i="6"/>
  <c r="Z28" i="6"/>
  <c r="Z26" i="6"/>
  <c r="Z25" i="6"/>
  <c r="Z24" i="6"/>
  <c r="Z21" i="6"/>
  <c r="D43" i="5"/>
  <c r="Z28" i="5"/>
  <c r="Z26" i="5"/>
  <c r="Z25" i="5"/>
  <c r="Z21" i="5"/>
  <c r="D43" i="4"/>
  <c r="Z28" i="4"/>
  <c r="Z26" i="4"/>
  <c r="Z25" i="4"/>
  <c r="Z24" i="4"/>
  <c r="Z22" i="4"/>
  <c r="Z21" i="4"/>
  <c r="Z20" i="4"/>
  <c r="Z19" i="4"/>
  <c r="Z28" i="3"/>
  <c r="Z26" i="3"/>
  <c r="Z22" i="3"/>
  <c r="Z21" i="3"/>
  <c r="Z20" i="3"/>
  <c r="Z19" i="3"/>
  <c r="B30" i="2"/>
  <c r="Z19" i="6"/>
  <c r="Y11" i="3"/>
  <c r="Y9" i="3"/>
  <c r="R3" i="5"/>
  <c r="U3" i="5" s="1"/>
  <c r="Y7" i="3"/>
  <c r="R3" i="6"/>
  <c r="I6" i="6" s="1"/>
  <c r="X7" i="3"/>
  <c r="E8" i="7"/>
  <c r="Z18" i="6"/>
  <c r="D37" i="6"/>
  <c r="Z22" i="6"/>
  <c r="Z19" i="5"/>
  <c r="Y7" i="6"/>
  <c r="X9" i="3"/>
  <c r="X11" i="3"/>
  <c r="X7" i="5"/>
  <c r="X9" i="5"/>
  <c r="X7" i="4"/>
  <c r="X9" i="4"/>
  <c r="Y7" i="5"/>
  <c r="Y7" i="4"/>
  <c r="P6" i="6"/>
  <c r="U3" i="6"/>
  <c r="Z18" i="3" l="1"/>
  <c r="I7" i="6"/>
  <c r="H6" i="6"/>
  <c r="U3" i="3"/>
  <c r="B6" i="3"/>
  <c r="P6" i="3"/>
  <c r="I6" i="3"/>
  <c r="I8" i="4"/>
  <c r="H7" i="4"/>
  <c r="H6" i="4"/>
  <c r="O6" i="6"/>
  <c r="P7" i="6"/>
  <c r="X9" i="6"/>
  <c r="B6" i="4"/>
  <c r="B6" i="5"/>
  <c r="P6" i="5"/>
  <c r="I6" i="5"/>
  <c r="U3" i="4"/>
  <c r="B6" i="6"/>
  <c r="P6" i="4"/>
  <c r="Y9" i="6"/>
  <c r="Z22" i="5"/>
  <c r="G21" i="7" s="1"/>
  <c r="G22" i="7" s="1"/>
  <c r="Z24" i="3"/>
  <c r="R37" i="6"/>
  <c r="U37" i="6" s="1"/>
  <c r="I21" i="7"/>
  <c r="I22" i="7" s="1"/>
  <c r="Z24" i="5"/>
  <c r="R37" i="4"/>
  <c r="D21" i="7"/>
  <c r="D22" i="7" s="1"/>
  <c r="D37" i="5"/>
  <c r="U37" i="5" s="1"/>
  <c r="R37" i="3"/>
  <c r="Z18" i="4"/>
  <c r="Z18" i="5"/>
  <c r="K37" i="4"/>
  <c r="K37" i="3"/>
  <c r="D37" i="3"/>
  <c r="D37" i="4"/>
  <c r="F21" i="7"/>
  <c r="F22" i="7" s="1"/>
  <c r="E21" i="7"/>
  <c r="E22" i="7" s="1"/>
  <c r="H21" i="7" l="1"/>
  <c r="H22" i="7" s="1"/>
  <c r="B7" i="4"/>
  <c r="A6" i="4"/>
  <c r="B7" i="6"/>
  <c r="A6" i="6"/>
  <c r="P7" i="3"/>
  <c r="O6" i="3"/>
  <c r="I8" i="6"/>
  <c r="H7" i="6"/>
  <c r="I7" i="3"/>
  <c r="H6" i="3"/>
  <c r="A6" i="3"/>
  <c r="B7" i="3"/>
  <c r="P7" i="5"/>
  <c r="O6" i="5"/>
  <c r="A6" i="5"/>
  <c r="B7" i="5"/>
  <c r="P8" i="6"/>
  <c r="O7" i="6"/>
  <c r="P7" i="4"/>
  <c r="O6" i="4"/>
  <c r="I9" i="4"/>
  <c r="H8" i="4"/>
  <c r="I7" i="5"/>
  <c r="H6" i="5"/>
  <c r="C21" i="7"/>
  <c r="C22" i="7" s="1"/>
  <c r="U37" i="4"/>
  <c r="U37" i="3"/>
  <c r="F27" i="7" l="1"/>
  <c r="P8" i="5"/>
  <c r="O7" i="5"/>
  <c r="A7" i="3"/>
  <c r="B8" i="3"/>
  <c r="I10" i="4"/>
  <c r="H9" i="4"/>
  <c r="P9" i="6"/>
  <c r="O8" i="6"/>
  <c r="P8" i="3"/>
  <c r="O7" i="3"/>
  <c r="A7" i="5"/>
  <c r="B8" i="5"/>
  <c r="A7" i="6"/>
  <c r="B8" i="6"/>
  <c r="B8" i="4"/>
  <c r="A7" i="4"/>
  <c r="H7" i="5"/>
  <c r="I8" i="5"/>
  <c r="H7" i="3"/>
  <c r="I8" i="3"/>
  <c r="P8" i="4"/>
  <c r="O7" i="4"/>
  <c r="I9" i="6"/>
  <c r="H8" i="6"/>
  <c r="K3" i="4"/>
  <c r="K3" i="5" s="1"/>
  <c r="K3" i="6" s="1"/>
  <c r="I10" i="7" s="1"/>
  <c r="K3" i="3"/>
  <c r="D43" i="3"/>
  <c r="O8" i="5" l="1"/>
  <c r="P9" i="5"/>
  <c r="I11" i="4"/>
  <c r="H10" i="4"/>
  <c r="B9" i="3"/>
  <c r="A8" i="3"/>
  <c r="B9" i="6"/>
  <c r="A8" i="6"/>
  <c r="B9" i="5"/>
  <c r="A8" i="5"/>
  <c r="I10" i="6"/>
  <c r="H9" i="6"/>
  <c r="I9" i="5"/>
  <c r="H8" i="5"/>
  <c r="A8" i="4"/>
  <c r="B9" i="4"/>
  <c r="P9" i="4"/>
  <c r="O8" i="4"/>
  <c r="O8" i="3"/>
  <c r="P9" i="3"/>
  <c r="I9" i="3"/>
  <c r="H8" i="3"/>
  <c r="O9" i="6"/>
  <c r="P10" i="6"/>
  <c r="P10" i="4" l="1"/>
  <c r="O9" i="4"/>
  <c r="A9" i="3"/>
  <c r="B10" i="3"/>
  <c r="B10" i="4"/>
  <c r="A9" i="4"/>
  <c r="O9" i="5"/>
  <c r="P10" i="5"/>
  <c r="H11" i="4"/>
  <c r="I12" i="4"/>
  <c r="I10" i="5"/>
  <c r="H9" i="5"/>
  <c r="O10" i="6"/>
  <c r="P11" i="6"/>
  <c r="H10" i="6"/>
  <c r="I11" i="6"/>
  <c r="I10" i="3"/>
  <c r="H9" i="3"/>
  <c r="A9" i="5"/>
  <c r="B10" i="5"/>
  <c r="P10" i="3"/>
  <c r="O9" i="3"/>
  <c r="A9" i="6"/>
  <c r="B10" i="6"/>
  <c r="A10" i="6" l="1"/>
  <c r="B11" i="6"/>
  <c r="B11" i="4"/>
  <c r="A10" i="4"/>
  <c r="H10" i="5"/>
  <c r="I11" i="5"/>
  <c r="H10" i="3"/>
  <c r="I11" i="3"/>
  <c r="I12" i="6"/>
  <c r="H11" i="6"/>
  <c r="B11" i="3"/>
  <c r="A10" i="3"/>
  <c r="P12" i="6"/>
  <c r="O11" i="6"/>
  <c r="O10" i="4"/>
  <c r="P11" i="4"/>
  <c r="I13" i="4"/>
  <c r="H12" i="4"/>
  <c r="P11" i="3"/>
  <c r="O10" i="3"/>
  <c r="B11" i="5"/>
  <c r="A10" i="5"/>
  <c r="P11" i="5"/>
  <c r="O10" i="5"/>
  <c r="P12" i="3" l="1"/>
  <c r="O11" i="3"/>
  <c r="H13" i="4"/>
  <c r="I14" i="4"/>
  <c r="P12" i="4"/>
  <c r="O11" i="4"/>
  <c r="B12" i="4"/>
  <c r="A11" i="4"/>
  <c r="P13" i="6"/>
  <c r="O12" i="6"/>
  <c r="A11" i="3"/>
  <c r="B12" i="3"/>
  <c r="H11" i="5"/>
  <c r="I12" i="5"/>
  <c r="A11" i="6"/>
  <c r="B12" i="6"/>
  <c r="O11" i="5"/>
  <c r="P12" i="5"/>
  <c r="A11" i="5"/>
  <c r="B12" i="5"/>
  <c r="H12" i="6"/>
  <c r="I13" i="6"/>
  <c r="I12" i="3"/>
  <c r="H11" i="3"/>
  <c r="B13" i="4" l="1"/>
  <c r="A12" i="4"/>
  <c r="P13" i="4"/>
  <c r="O12" i="4"/>
  <c r="B13" i="6"/>
  <c r="A12" i="6"/>
  <c r="I13" i="5"/>
  <c r="H12" i="5"/>
  <c r="P13" i="5"/>
  <c r="O12" i="5"/>
  <c r="H14" i="4"/>
  <c r="I15" i="4"/>
  <c r="O12" i="3"/>
  <c r="P13" i="3"/>
  <c r="B13" i="3"/>
  <c r="A12" i="3"/>
  <c r="H12" i="3"/>
  <c r="I13" i="3"/>
  <c r="H13" i="6"/>
  <c r="I14" i="6"/>
  <c r="O13" i="6"/>
  <c r="P14" i="6"/>
  <c r="A12" i="5"/>
  <c r="B13" i="5"/>
  <c r="H15" i="4" l="1"/>
  <c r="I16" i="4"/>
  <c r="A13" i="6"/>
  <c r="B14" i="6"/>
  <c r="P14" i="3"/>
  <c r="O13" i="3"/>
  <c r="B14" i="4"/>
  <c r="A13" i="4"/>
  <c r="B14" i="3"/>
  <c r="A13" i="3"/>
  <c r="A13" i="5"/>
  <c r="B14" i="5"/>
  <c r="O14" i="6"/>
  <c r="P15" i="6"/>
  <c r="O13" i="5"/>
  <c r="P14" i="5"/>
  <c r="I15" i="6"/>
  <c r="H14" i="6"/>
  <c r="I14" i="3"/>
  <c r="H13" i="3"/>
  <c r="P14" i="4"/>
  <c r="O13" i="4"/>
  <c r="H13" i="5"/>
  <c r="I14" i="5"/>
  <c r="I15" i="5" l="1"/>
  <c r="H14" i="5"/>
  <c r="B15" i="5"/>
  <c r="A14" i="5"/>
  <c r="O14" i="4"/>
  <c r="P15" i="4"/>
  <c r="A14" i="3"/>
  <c r="B15" i="3"/>
  <c r="I15" i="3"/>
  <c r="H14" i="3"/>
  <c r="B15" i="4"/>
  <c r="A14" i="4"/>
  <c r="H15" i="6"/>
  <c r="I16" i="6"/>
  <c r="O14" i="3"/>
  <c r="P15" i="3"/>
  <c r="O14" i="5"/>
  <c r="P15" i="5"/>
  <c r="A14" i="6"/>
  <c r="B15" i="6"/>
  <c r="P16" i="6"/>
  <c r="O15" i="6"/>
  <c r="I17" i="4"/>
  <c r="H16" i="4"/>
  <c r="B16" i="4" l="1"/>
  <c r="A15" i="4"/>
  <c r="I16" i="5"/>
  <c r="H15" i="5"/>
  <c r="H17" i="4"/>
  <c r="I18" i="4"/>
  <c r="P17" i="6"/>
  <c r="O16" i="6"/>
  <c r="I16" i="3"/>
  <c r="H15" i="3"/>
  <c r="A15" i="6"/>
  <c r="B16" i="6"/>
  <c r="A15" i="3"/>
  <c r="B16" i="3"/>
  <c r="O15" i="5"/>
  <c r="P16" i="5"/>
  <c r="O15" i="4"/>
  <c r="P16" i="4"/>
  <c r="P16" i="3"/>
  <c r="O15" i="3"/>
  <c r="A15" i="5"/>
  <c r="B16" i="5"/>
  <c r="I17" i="6"/>
  <c r="H16" i="6"/>
  <c r="P18" i="6" l="1"/>
  <c r="O17" i="6"/>
  <c r="A16" i="5"/>
  <c r="B17" i="5"/>
  <c r="P17" i="5"/>
  <c r="O16" i="5"/>
  <c r="B17" i="6"/>
  <c r="A16" i="6"/>
  <c r="H17" i="6"/>
  <c r="I18" i="6"/>
  <c r="I17" i="3"/>
  <c r="H16" i="3"/>
  <c r="P17" i="3"/>
  <c r="O16" i="3"/>
  <c r="P17" i="4"/>
  <c r="O16" i="4"/>
  <c r="I19" i="4"/>
  <c r="H18" i="4"/>
  <c r="I17" i="5"/>
  <c r="H16" i="5"/>
  <c r="A16" i="3"/>
  <c r="B17" i="3"/>
  <c r="A16" i="4"/>
  <c r="B17" i="4"/>
  <c r="H18" i="6" l="1"/>
  <c r="I19" i="6"/>
  <c r="H17" i="3"/>
  <c r="I18" i="3"/>
  <c r="B18" i="6"/>
  <c r="A17" i="6"/>
  <c r="B18" i="4"/>
  <c r="A17" i="4"/>
  <c r="B18" i="3"/>
  <c r="A17" i="3"/>
  <c r="I18" i="5"/>
  <c r="H17" i="5"/>
  <c r="I20" i="4"/>
  <c r="H19" i="4"/>
  <c r="P18" i="5"/>
  <c r="O17" i="5"/>
  <c r="B18" i="5"/>
  <c r="A17" i="5"/>
  <c r="O17" i="4"/>
  <c r="P18" i="4"/>
  <c r="O17" i="3"/>
  <c r="P18" i="3"/>
  <c r="O18" i="6"/>
  <c r="P19" i="6"/>
  <c r="I19" i="5" l="1"/>
  <c r="H18" i="5"/>
  <c r="B19" i="6"/>
  <c r="A18" i="6"/>
  <c r="A18" i="3"/>
  <c r="B19" i="3"/>
  <c r="P19" i="4"/>
  <c r="O18" i="4"/>
  <c r="B19" i="4"/>
  <c r="A18" i="4"/>
  <c r="A18" i="5"/>
  <c r="B19" i="5"/>
  <c r="I20" i="6"/>
  <c r="H19" i="6"/>
  <c r="O19" i="6"/>
  <c r="P20" i="6"/>
  <c r="P19" i="3"/>
  <c r="O18" i="3"/>
  <c r="H18" i="3"/>
  <c r="I19" i="3"/>
  <c r="O18" i="5"/>
  <c r="P19" i="5"/>
  <c r="I21" i="4"/>
  <c r="H20" i="4"/>
  <c r="B20" i="5" l="1"/>
  <c r="A19" i="5"/>
  <c r="H19" i="3"/>
  <c r="I20" i="3"/>
  <c r="P20" i="5"/>
  <c r="O19" i="5"/>
  <c r="A19" i="4"/>
  <c r="B20" i="4"/>
  <c r="I22" i="4"/>
  <c r="H21" i="4"/>
  <c r="O19" i="4"/>
  <c r="P20" i="4"/>
  <c r="B20" i="3"/>
  <c r="A19" i="3"/>
  <c r="P20" i="3"/>
  <c r="O19" i="3"/>
  <c r="O20" i="6"/>
  <c r="P21" i="6"/>
  <c r="A19" i="6"/>
  <c r="B20" i="6"/>
  <c r="I21" i="6"/>
  <c r="H20" i="6"/>
  <c r="H19" i="5"/>
  <c r="I20" i="5"/>
  <c r="I22" i="6" l="1"/>
  <c r="H21" i="6"/>
  <c r="I21" i="5"/>
  <c r="H20" i="5"/>
  <c r="P21" i="4"/>
  <c r="O20" i="4"/>
  <c r="I23" i="4"/>
  <c r="H22" i="4"/>
  <c r="B21" i="6"/>
  <c r="A20" i="6"/>
  <c r="A20" i="4"/>
  <c r="B21" i="4"/>
  <c r="O21" i="6"/>
  <c r="P22" i="6"/>
  <c r="P21" i="5"/>
  <c r="O20" i="5"/>
  <c r="H20" i="3"/>
  <c r="I21" i="3"/>
  <c r="O20" i="3"/>
  <c r="P21" i="3"/>
  <c r="A20" i="3"/>
  <c r="B21" i="3"/>
  <c r="B21" i="5"/>
  <c r="A20" i="5"/>
  <c r="A21" i="5" l="1"/>
  <c r="B22" i="5"/>
  <c r="B22" i="3"/>
  <c r="A21" i="3"/>
  <c r="B22" i="6"/>
  <c r="A21" i="6"/>
  <c r="P22" i="5"/>
  <c r="O21" i="5"/>
  <c r="B22" i="4"/>
  <c r="A21" i="4"/>
  <c r="O21" i="3"/>
  <c r="P22" i="3"/>
  <c r="I24" i="4"/>
  <c r="H23" i="4"/>
  <c r="H21" i="3"/>
  <c r="I22" i="3"/>
  <c r="O21" i="4"/>
  <c r="P22" i="4"/>
  <c r="I22" i="5"/>
  <c r="H21" i="5"/>
  <c r="P23" i="6"/>
  <c r="O22" i="6"/>
  <c r="H22" i="6"/>
  <c r="I23" i="6"/>
  <c r="O22" i="3" l="1"/>
  <c r="P23" i="3"/>
  <c r="A22" i="4"/>
  <c r="B23" i="4"/>
  <c r="P23" i="5"/>
  <c r="O22" i="5"/>
  <c r="A22" i="5"/>
  <c r="B23" i="5"/>
  <c r="H23" i="6"/>
  <c r="I24" i="6"/>
  <c r="O23" i="6"/>
  <c r="P24" i="6"/>
  <c r="H22" i="5"/>
  <c r="I23" i="5"/>
  <c r="P23" i="4"/>
  <c r="O22" i="4"/>
  <c r="A22" i="6"/>
  <c r="B23" i="6"/>
  <c r="H22" i="3"/>
  <c r="I23" i="3"/>
  <c r="B23" i="3"/>
  <c r="A22" i="3"/>
  <c r="H24" i="4"/>
  <c r="I25" i="4"/>
  <c r="O24" i="6" l="1"/>
  <c r="P25" i="6"/>
  <c r="I26" i="4"/>
  <c r="H25" i="4"/>
  <c r="A23" i="3"/>
  <c r="B24" i="3"/>
  <c r="B24" i="5"/>
  <c r="A23" i="5"/>
  <c r="O23" i="3"/>
  <c r="P24" i="3"/>
  <c r="I25" i="6"/>
  <c r="H24" i="6"/>
  <c r="H23" i="3"/>
  <c r="I24" i="3"/>
  <c r="B24" i="6"/>
  <c r="A23" i="6"/>
  <c r="P24" i="5"/>
  <c r="O23" i="5"/>
  <c r="B24" i="4"/>
  <c r="A23" i="4"/>
  <c r="O23" i="4"/>
  <c r="P24" i="4"/>
  <c r="I24" i="5"/>
  <c r="H23" i="5"/>
  <c r="H25" i="6" l="1"/>
  <c r="I26" i="6"/>
  <c r="P25" i="3"/>
  <c r="O24" i="3"/>
  <c r="I25" i="5"/>
  <c r="H24" i="5"/>
  <c r="B25" i="4"/>
  <c r="A24" i="4"/>
  <c r="A24" i="5"/>
  <c r="B25" i="5"/>
  <c r="O24" i="5"/>
  <c r="P25" i="5"/>
  <c r="O25" i="6"/>
  <c r="P26" i="6"/>
  <c r="O24" i="4"/>
  <c r="P25" i="4"/>
  <c r="B25" i="3"/>
  <c r="A24" i="3"/>
  <c r="A24" i="6"/>
  <c r="B25" i="6"/>
  <c r="I27" i="4"/>
  <c r="H26" i="4"/>
  <c r="H24" i="3"/>
  <c r="I25" i="3"/>
  <c r="H25" i="3" l="1"/>
  <c r="I26" i="3"/>
  <c r="A25" i="5"/>
  <c r="B26" i="5"/>
  <c r="P26" i="5"/>
  <c r="O25" i="5"/>
  <c r="H27" i="4"/>
  <c r="I28" i="4"/>
  <c r="B26" i="6"/>
  <c r="A25" i="6"/>
  <c r="B26" i="4"/>
  <c r="A25" i="4"/>
  <c r="B26" i="3"/>
  <c r="A25" i="3"/>
  <c r="I26" i="5"/>
  <c r="H25" i="5"/>
  <c r="P26" i="4"/>
  <c r="O25" i="4"/>
  <c r="O25" i="3"/>
  <c r="P26" i="3"/>
  <c r="O26" i="6"/>
  <c r="P27" i="6"/>
  <c r="I27" i="6"/>
  <c r="H26" i="6"/>
  <c r="B27" i="4" l="1"/>
  <c r="A26" i="4"/>
  <c r="I29" i="4"/>
  <c r="H28" i="4"/>
  <c r="I28" i="6"/>
  <c r="H27" i="6"/>
  <c r="P27" i="3"/>
  <c r="O26" i="3"/>
  <c r="P27" i="4"/>
  <c r="O26" i="4"/>
  <c r="O26" i="5"/>
  <c r="P27" i="5"/>
  <c r="A26" i="5"/>
  <c r="B27" i="5"/>
  <c r="I27" i="5"/>
  <c r="H26" i="5"/>
  <c r="P28" i="6"/>
  <c r="O27" i="6"/>
  <c r="A26" i="6"/>
  <c r="B27" i="6"/>
  <c r="I27" i="3"/>
  <c r="H26" i="3"/>
  <c r="A26" i="3"/>
  <c r="B27" i="3"/>
  <c r="O27" i="5" l="1"/>
  <c r="P28" i="5"/>
  <c r="O27" i="3"/>
  <c r="P28" i="3"/>
  <c r="I29" i="6"/>
  <c r="H28" i="6"/>
  <c r="H27" i="3"/>
  <c r="I28" i="3"/>
  <c r="A27" i="3"/>
  <c r="B28" i="3"/>
  <c r="O27" i="4"/>
  <c r="P28" i="4"/>
  <c r="A27" i="6"/>
  <c r="B28" i="6"/>
  <c r="P29" i="6"/>
  <c r="O28" i="6"/>
  <c r="I28" i="5"/>
  <c r="H27" i="5"/>
  <c r="H29" i="4"/>
  <c r="I30" i="4"/>
  <c r="A27" i="5"/>
  <c r="B28" i="5"/>
  <c r="B28" i="4"/>
  <c r="A27" i="4"/>
  <c r="I31" i="4" l="1"/>
  <c r="H30" i="4"/>
  <c r="O29" i="6"/>
  <c r="P30" i="6"/>
  <c r="P29" i="4"/>
  <c r="O28" i="4"/>
  <c r="A28" i="5"/>
  <c r="B29" i="5"/>
  <c r="A28" i="3"/>
  <c r="B29" i="3"/>
  <c r="I29" i="3"/>
  <c r="H28" i="3"/>
  <c r="I29" i="5"/>
  <c r="H28" i="5"/>
  <c r="B29" i="6"/>
  <c r="A28" i="6"/>
  <c r="P29" i="5"/>
  <c r="O28" i="5"/>
  <c r="A28" i="4"/>
  <c r="B29" i="4"/>
  <c r="I30" i="6"/>
  <c r="H29" i="6"/>
  <c r="O28" i="3"/>
  <c r="P29" i="3"/>
  <c r="I31" i="6" l="1"/>
  <c r="H30" i="6"/>
  <c r="B30" i="4"/>
  <c r="A29" i="4"/>
  <c r="P30" i="5"/>
  <c r="O29" i="5"/>
  <c r="P30" i="3"/>
  <c r="O29" i="3"/>
  <c r="B30" i="3"/>
  <c r="A29" i="3"/>
  <c r="B30" i="5"/>
  <c r="A29" i="5"/>
  <c r="H29" i="3"/>
  <c r="I30" i="3"/>
  <c r="P30" i="4"/>
  <c r="O29" i="4"/>
  <c r="O30" i="6"/>
  <c r="P31" i="6"/>
  <c r="B30" i="6"/>
  <c r="A29" i="6"/>
  <c r="I30" i="5"/>
  <c r="H29" i="5"/>
  <c r="H31" i="4"/>
  <c r="I32" i="4"/>
  <c r="I33" i="4" l="1"/>
  <c r="H32" i="4"/>
  <c r="I32" i="6"/>
  <c r="H31" i="6"/>
  <c r="A30" i="6"/>
  <c r="B31" i="6"/>
  <c r="B31" i="3"/>
  <c r="A30" i="3"/>
  <c r="H30" i="5"/>
  <c r="I31" i="5"/>
  <c r="B31" i="4"/>
  <c r="A30" i="4"/>
  <c r="B31" i="5"/>
  <c r="A30" i="5"/>
  <c r="P31" i="3"/>
  <c r="O30" i="3"/>
  <c r="P32" i="6"/>
  <c r="O31" i="6"/>
  <c r="P31" i="5"/>
  <c r="O30" i="5"/>
  <c r="P31" i="4"/>
  <c r="O30" i="4"/>
  <c r="H30" i="3"/>
  <c r="I31" i="3"/>
  <c r="I34" i="4" l="1"/>
  <c r="H33" i="4"/>
  <c r="H31" i="5"/>
  <c r="I32" i="5"/>
  <c r="P32" i="5"/>
  <c r="O31" i="5"/>
  <c r="O32" i="6"/>
  <c r="P33" i="6"/>
  <c r="P32" i="3"/>
  <c r="O31" i="3"/>
  <c r="A31" i="5"/>
  <c r="B32" i="5"/>
  <c r="H31" i="3"/>
  <c r="I32" i="3"/>
  <c r="A31" i="4"/>
  <c r="B32" i="4"/>
  <c r="P32" i="4"/>
  <c r="O31" i="4"/>
  <c r="B32" i="3"/>
  <c r="A31" i="3"/>
  <c r="B32" i="6"/>
  <c r="A31" i="6"/>
  <c r="H32" i="6"/>
  <c r="I33" i="6"/>
  <c r="H34" i="4" l="1"/>
  <c r="I35" i="4"/>
  <c r="A32" i="5"/>
  <c r="B33" i="5"/>
  <c r="B33" i="6"/>
  <c r="A32" i="6"/>
  <c r="B33" i="3"/>
  <c r="A32" i="3"/>
  <c r="B33" i="4"/>
  <c r="A32" i="4"/>
  <c r="P34" i="6"/>
  <c r="O33" i="6"/>
  <c r="H33" i="6"/>
  <c r="I34" i="6"/>
  <c r="O32" i="3"/>
  <c r="P33" i="3"/>
  <c r="P33" i="4"/>
  <c r="O32" i="4"/>
  <c r="O32" i="5"/>
  <c r="P33" i="5"/>
  <c r="H32" i="5"/>
  <c r="I33" i="5"/>
  <c r="H32" i="3"/>
  <c r="I33" i="3"/>
  <c r="B34" i="4" l="1"/>
  <c r="A33" i="4"/>
  <c r="O34" i="6"/>
  <c r="P35" i="6"/>
  <c r="O35" i="6" s="1"/>
  <c r="B34" i="6"/>
  <c r="A33" i="6"/>
  <c r="I34" i="5"/>
  <c r="H33" i="5"/>
  <c r="I34" i="3"/>
  <c r="H34" i="3" s="1"/>
  <c r="H33" i="3"/>
  <c r="P34" i="5"/>
  <c r="O33" i="5"/>
  <c r="A33" i="3"/>
  <c r="B34" i="3"/>
  <c r="P34" i="4"/>
  <c r="O33" i="4"/>
  <c r="P34" i="3"/>
  <c r="O33" i="3"/>
  <c r="A33" i="5"/>
  <c r="B34" i="5"/>
  <c r="I35" i="6"/>
  <c r="H34" i="6"/>
  <c r="I36" i="4"/>
  <c r="H36" i="4" s="1"/>
  <c r="H35" i="4"/>
  <c r="B35" i="5" l="1"/>
  <c r="A34" i="5"/>
  <c r="B35" i="4"/>
  <c r="A35" i="4" s="1"/>
  <c r="A34" i="4"/>
  <c r="O34" i="5"/>
  <c r="P35" i="5"/>
  <c r="O35" i="5" s="1"/>
  <c r="H35" i="6"/>
  <c r="I36" i="6"/>
  <c r="H36" i="6" s="1"/>
  <c r="H34" i="5"/>
  <c r="I35" i="5"/>
  <c r="P35" i="3"/>
  <c r="O34" i="3"/>
  <c r="B35" i="6"/>
  <c r="A34" i="6"/>
  <c r="O34" i="4"/>
  <c r="P35" i="4"/>
  <c r="O35" i="4" s="1"/>
  <c r="B35" i="3"/>
  <c r="A34" i="3"/>
  <c r="H35" i="5" l="1"/>
  <c r="I36" i="5"/>
  <c r="H36" i="5" s="1"/>
  <c r="O35" i="3"/>
  <c r="P36" i="3"/>
  <c r="O36" i="3" s="1"/>
  <c r="A35" i="3"/>
  <c r="B36" i="3"/>
  <c r="A36" i="3" s="1"/>
  <c r="B36" i="6"/>
  <c r="A36" i="6" s="1"/>
  <c r="A35" i="6"/>
  <c r="B36" i="5"/>
  <c r="A36" i="5" s="1"/>
  <c r="A35" i="5"/>
</calcChain>
</file>

<file path=xl/sharedStrings.xml><?xml version="1.0" encoding="utf-8"?>
<sst xmlns="http://schemas.openxmlformats.org/spreadsheetml/2006/main" count="386" uniqueCount="184">
  <si>
    <t>Ausfüllanleitung - Hinweise zur Vereins-Übungsleiterabrechnung - Anlagen 6 und 7</t>
  </si>
  <si>
    <t>Fristen</t>
  </si>
  <si>
    <t>Formularsatz muss vom Übungsleiter erstellt werden - Beachte auch die Hinweise auf der Tabelle ÜL-Daten-Erfassung!</t>
  </si>
  <si>
    <t>Anträge an die Stadt</t>
  </si>
  <si>
    <r>
      <t xml:space="preserve">Alle Anträge müssen über denVerein bis spätestens zum </t>
    </r>
    <r>
      <rPr>
        <sz val="10"/>
        <color rgb="FFFF0000"/>
        <rFont val="Arial1"/>
      </rPr>
      <t>1.4. des Folgejahres</t>
    </r>
    <r>
      <rPr>
        <sz val="10"/>
        <color rgb="FF333333"/>
        <rFont val="Arial1"/>
      </rPr>
      <t xml:space="preserve"> an die Sportabteilung der Stadt Immenstadt, Marienplatz, eingereicht werden. Nachträglich eingehende Abrechnungen können nicht mehr berücksichtigt werden!</t>
    </r>
  </si>
  <si>
    <t>Vereinsanträge an das Landratsamt (staatl. Förderung)</t>
  </si>
  <si>
    <r>
      <t>Für die staatliche, pauschale Vereinsförderung, in der auch die Übungsleiterbezuschussung enthalten ist, unbedingt den Termin (</t>
    </r>
    <r>
      <rPr>
        <sz val="10"/>
        <color rgb="FFFF0000"/>
        <rFont val="Arial1"/>
      </rPr>
      <t>in der Regel 1. März)</t>
    </r>
    <r>
      <rPr>
        <sz val="10"/>
        <color rgb="FF333333"/>
        <rFont val="Arial1"/>
      </rPr>
      <t xml:space="preserve"> des LRA Oberallgäu beachten! Infos und Pdf-Formulare sind unter http://www.oberallgaeu.org - Landratsamt - Wirtschaft &amp; Tourismus - Förderprogramme - abrufbar!</t>
    </r>
  </si>
  <si>
    <t>Ausfüllanleitung für Excel</t>
  </si>
  <si>
    <t>Der Formularsatz für die ÜL-Bezuschussung durch die Stadt Immenstadt ist zur leichten Bearbeitung für MS-Excel gestaltet. Die Formulare können auch manuell ausgefüllt werden! Bitte deutlich schreiben!</t>
  </si>
  <si>
    <t>Erfassungsmaske</t>
  </si>
  <si>
    <t>Hier die Eingabe der ÜL- und Vereins-Stammdaten mit automatischer Datenübernahme in die entsprechenden Folgeformulare</t>
  </si>
  <si>
    <t>Datumsangaben</t>
  </si>
  <si>
    <t>Datumsangaben sind zur Erhaltung der Datumsfunktion für Monats- und Ferienberechnung mit Tag, Monat und Jahr (z.B. 01.01.07) einzugeben, Datum wird ggf. umformatiert, kann nur so als Datum erkannt werden.</t>
  </si>
  <si>
    <t>Wichtig:    Übungszeiten</t>
  </si>
  <si>
    <r>
      <t>Zur Zeitberechnung der Übungszeiten ist die Schreibweise, z.B. 17:30 (Stunde - "</t>
    </r>
    <r>
      <rPr>
        <b/>
        <sz val="10"/>
        <color rgb="FF333333"/>
        <rFont val="Arial1"/>
      </rPr>
      <t>Doppelpunkt"</t>
    </r>
    <r>
      <rPr>
        <sz val="10"/>
        <color rgb="FF333333"/>
        <rFont val="Arial1"/>
      </rPr>
      <t xml:space="preserve"> - Minute), einzuhalten.</t>
    </r>
    <r>
      <rPr>
        <b/>
        <sz val="10"/>
        <color rgb="FF333333"/>
        <rFont val="Arial1"/>
      </rPr>
      <t xml:space="preserve"> Auch bei manuellem Ausfüllen beachten:</t>
    </r>
    <r>
      <rPr>
        <sz val="10"/>
        <color rgb="FF333333"/>
        <rFont val="Arial1"/>
      </rPr>
      <t xml:space="preserve"> Nur ganze Übungsstunden, mit 45 Minuten werden bezuschusst. Übungseinheiten mit 60 und 120 Minuten (=180 Min) entsprechend auf 45 bzw 90 Minuten anpassen. 3 Stunden á 60 Minuten ergeben 4 zuschussfähige Stunden.</t>
    </r>
  </si>
  <si>
    <t>Trainingsstätte</t>
  </si>
  <si>
    <t>Die regelmäßige Trainings- oder Übungsstätte durch Eingabe der Schlüssel-Nr. in der Erfassungsmaske erfassen. Weitere, vom Regeltrainingsort abweichende Trainingsstätten sind im jeweiligen Quartalsblatt, durch zusätzliche Eingabe der Schlüssel-Nr. auszuweisen!</t>
  </si>
  <si>
    <t>Unterschiedliche Trainingseinheiten</t>
  </si>
  <si>
    <r>
      <t xml:space="preserve">In wenigen Fällen haben Übungsleiter an einem Tag zu unterschiedlichen Zeiten oder Trainingsstätten Training. Da nur zusammenhängende Zeiten erfasst werden können, ist in diesen Fällen ein eigener Formularsatz anzulegen. Selbstverständlich können unterschiedliche Gruppen oder Sportarten in Folge betreut werden. ÜL Stunden für andere Immenstädter Vereine müssen gesondert abgerechnet werden. (Beachte LRA-Abrechnung). </t>
    </r>
    <r>
      <rPr>
        <b/>
        <sz val="10"/>
        <color rgb="FF333333"/>
        <rFont val="Arial1"/>
      </rPr>
      <t>ÜL Stunden für nicht städtische Vereine sind nicht ansetzbar!</t>
    </r>
  </si>
  <si>
    <t>Tätigkeiten in mehreren Vereinen</t>
  </si>
  <si>
    <t>Übungsleitertätigkeiten, in unterschiedlichen Immenstädter Vereinen erbracht, sind für jeden Verein gesondert abzurechnen. Zusätzlich sind, wie wenn für nicht Immenstädter Vereine Leistungen erbracht werden, im Formular &lt;ÜL-Abrechnung&gt; Name und Anschrift des Vereines, die geleisteten Monatsstunden und die ausgeübte Sportarten einzutragen! Für die staatliche Vereinsförderung, die über das Landratsamt beantragt wird, gelten die hierfür zu beachtenden Förderrichtlinien .</t>
  </si>
  <si>
    <r>
      <t xml:space="preserve">Wichtig: </t>
    </r>
    <r>
      <rPr>
        <b/>
        <sz val="12"/>
        <color rgb="FFFF0000"/>
        <rFont val="Arial1"/>
      </rPr>
      <t>bei Datums-Fehleranzeige ####</t>
    </r>
  </si>
  <si>
    <t>Zur Berechnung des Kalenders (insbesondere Schaltjahrausgabe und Anzeige der Ferien) benötigen die Tabellen die MS-Funktion "MONATSENDE". Sollte diese Funktion auf ihrem PC nicht installiert sein (Prüfe: Einfügen - Funktion - MONATSENDE, oder MENÜ: FORMELN - MONATSENDE). Wenn nicht vorhanden, dann unter Extras - Addins - Haken b+B44ei "Analysefunktion" setzen und mit "OK" beenden. Ggf. muss die Funktion über die Programm-CD nachinstalliert werden. Anschließend die Tabelle neu starten! Beachte: Anzeige &lt;####&gt; kann auch bei zu geringer Spaltenbreite angezeigt werden!</t>
  </si>
  <si>
    <t>Drucken Unterschrift</t>
  </si>
  <si>
    <t>Vor dem Drucken empfiehlt sich vorab eine Seitenansicht, weil die Formulare über die normale Randeinstellung drucken. Ggf. im Menü Seite einrichten die Randeinstellung für Ihren Drucker anpassen. Alle Daten werden in die ÜL-Abrechnung übernommen. Das Formular ist vom Übungsleiter und Vereinsvorsitzenden zu unterschreiben, der damit die Richtigkeit der Angaben bestätigt (Beachte auch Erstellung der Gesamtliste duch Verein).</t>
  </si>
  <si>
    <r>
      <t xml:space="preserve">- Übungsleiter Abrechnung - Erfassungsmaske - --Anlage 6 und 7 </t>
    </r>
    <r>
      <rPr>
        <sz val="10"/>
        <color theme="1"/>
        <rFont val="Arial1"/>
      </rPr>
      <t>(Nur Eingabemaske - Blatt nicht ausdrucken!)</t>
    </r>
  </si>
  <si>
    <t>Städtische Übungsstätten</t>
  </si>
  <si>
    <t>Zur Beachtung</t>
  </si>
  <si>
    <t>Übungsleiterabrechnung für Jahr (Eingabe 1.1.JJ)</t>
  </si>
  <si>
    <t>Nr.</t>
  </si>
  <si>
    <t>Sportstätte</t>
  </si>
  <si>
    <t>Vereinsname</t>
  </si>
  <si>
    <t>TV 1860 Immenstadt e.V.</t>
  </si>
  <si>
    <t>Training JKH</t>
  </si>
  <si>
    <t>Abteilung</t>
  </si>
  <si>
    <t>Handball</t>
  </si>
  <si>
    <t>Training SF</t>
  </si>
  <si>
    <t>Für jeden Übungsleiter ist eine gesonderte Abrechnung vorzulegen! Eine Zusammenfassung von mehreren Übungsleitern auf einer Abrechnung ist somit nicht möglich!</t>
  </si>
  <si>
    <t>1. Vorsitzender</t>
  </si>
  <si>
    <t>Vorname / Name</t>
  </si>
  <si>
    <t>Schubert</t>
  </si>
  <si>
    <t>Heimspiel JKH</t>
  </si>
  <si>
    <t>Vorname</t>
  </si>
  <si>
    <t>Susanne</t>
  </si>
  <si>
    <t>Heimspiel SF</t>
  </si>
  <si>
    <t>Telefon</t>
  </si>
  <si>
    <t>08323 7681</t>
  </si>
  <si>
    <t>Auswärtsspiel</t>
  </si>
  <si>
    <t>Wird eine Übungsstunde von einem Vertreter übernommen, so muss auch hier gesondert abgerechnet werden (Nur so ist der Nachweis einer gültigen Lizenz gewährleistet und auch eine Übereinstimmung zur staatl. Förderung gegeben - Antragsstellung auch hierfür beachten).</t>
  </si>
  <si>
    <t>Übungsleiter</t>
  </si>
  <si>
    <t>Name</t>
  </si>
  <si>
    <t>Straße, Hs.-Nr.</t>
  </si>
  <si>
    <t>Jeder Übungsleiter bestätigt mit seiner Unterschrift, dass die Stunden von ihm erbracht wurden und für die gesamte Zeit eine gültige ÜL- oder Trainerlizenz erteilt war. Der Vereinsvorsitzende oder Abteilungsleiter bestätigt die Richtigkeit.</t>
  </si>
  <si>
    <t>PLZ Ort</t>
  </si>
  <si>
    <t>Aktion &gt; 3 Stunden</t>
  </si>
  <si>
    <t>A</t>
  </si>
  <si>
    <t>Trainer mit KJZ</t>
  </si>
  <si>
    <t>Bankverbindung</t>
  </si>
  <si>
    <t>IBAN:</t>
  </si>
  <si>
    <t>B</t>
  </si>
  <si>
    <t>Trainer mit B-Lizenz</t>
  </si>
  <si>
    <t>BIC:</t>
  </si>
  <si>
    <t>C</t>
  </si>
  <si>
    <t>Trainer mit C-Lizenz</t>
  </si>
  <si>
    <t>Die steuerrechtliche Behandlung ist Angelegenheit des Übungs-leiters, bzw. des Vereines - beachte Hinweise auf ÜL-Abrechnung.</t>
  </si>
  <si>
    <t>Bankname</t>
  </si>
  <si>
    <t>D</t>
  </si>
  <si>
    <t>Trainer ohne Lizenz</t>
  </si>
  <si>
    <t>Qualifikation</t>
  </si>
  <si>
    <t>E</t>
  </si>
  <si>
    <t>Helfer mit Lizenz</t>
  </si>
  <si>
    <t>Die Nichtbeachtung der Vorgaben bewirkt einen teilweisen oder gesamten Ausschluss aus der Übungsleiterförderung.   In schwer-wiegenden Fällen, kann der fehlende  Verein generell von der Sportförderung ausgeschlossen werden.</t>
  </si>
  <si>
    <t>DOSB-Lizenznummer</t>
  </si>
  <si>
    <t>F</t>
  </si>
  <si>
    <t>Helfer ohne Lizenz</t>
  </si>
  <si>
    <t>ausgestellt am</t>
  </si>
  <si>
    <t>G</t>
  </si>
  <si>
    <t>verlängert am</t>
  </si>
  <si>
    <t>bis inkl. ÜBL</t>
  </si>
  <si>
    <t>gültig bis</t>
  </si>
  <si>
    <t>ÜBOL / BOL</t>
  </si>
  <si>
    <t>Spielklasse</t>
  </si>
  <si>
    <t>OL / RL</t>
  </si>
  <si>
    <t>geleistete Stunden vom</t>
  </si>
  <si>
    <t>&lt;= sonstige Sportstätte eingeben</t>
  </si>
  <si>
    <t>bis</t>
  </si>
  <si>
    <t>Schulferien in Bayern</t>
  </si>
  <si>
    <t>nebenberuflich</t>
  </si>
  <si>
    <t>ja/nein</t>
  </si>
  <si>
    <t>Jahr</t>
  </si>
  <si>
    <t>Weihnachten</t>
  </si>
  <si>
    <t>Winter</t>
  </si>
  <si>
    <t>Ostern</t>
  </si>
  <si>
    <t>Pfingsten</t>
  </si>
  <si>
    <t>Sommer</t>
  </si>
  <si>
    <t>Herbst</t>
  </si>
  <si>
    <t>in der Sportart/Sportarten</t>
  </si>
  <si>
    <t>Tätigkeiten in weiteren Vereinen ja/nein</t>
  </si>
  <si>
    <t>© swegmann, 01.2017</t>
  </si>
  <si>
    <t>Vereinsname:</t>
  </si>
  <si>
    <r>
      <t>1. Vorsitzender</t>
    </r>
    <r>
      <rPr>
        <sz val="8"/>
        <color theme="1"/>
        <rFont val="Arial1"/>
      </rPr>
      <t>:</t>
    </r>
    <r>
      <rPr>
        <sz val="10"/>
        <color theme="1"/>
        <rFont val="Arial1"/>
      </rPr>
      <t xml:space="preserve"> </t>
    </r>
    <r>
      <rPr>
        <sz val="8"/>
        <color theme="1"/>
        <rFont val="Arial1"/>
      </rPr>
      <t>Name Vorname</t>
    </r>
  </si>
  <si>
    <t>Tel:</t>
  </si>
  <si>
    <r>
      <t xml:space="preserve">WENN bei Gesamtstunden #WERT! ausgegeben wird, bitte Schreibweise der eingetragenen Uhrzeiten prüfen! Jede Uhrzeit muss mit Doppelpunkt (z.B: 17:45) geschrieben werden - </t>
    </r>
    <r>
      <rPr>
        <u/>
        <sz val="10"/>
        <color rgb="FFFF0000"/>
        <rFont val="Arial1"/>
      </rPr>
      <t>wenn Schreibweise richtig</t>
    </r>
    <r>
      <rPr>
        <sz val="10"/>
        <color theme="1"/>
        <rFont val="Arial1"/>
      </rPr>
      <t xml:space="preserve">, aber bei der Stundenberechnung werden diese </t>
    </r>
    <r>
      <rPr>
        <u/>
        <sz val="10"/>
        <color rgb="FFFF0000"/>
        <rFont val="Arial1"/>
      </rPr>
      <t xml:space="preserve">Zeichen ### </t>
    </r>
    <r>
      <rPr>
        <sz val="10"/>
        <color theme="1"/>
        <rFont val="Arial1"/>
      </rPr>
      <t xml:space="preserve">ausgegeben, dann in der </t>
    </r>
    <r>
      <rPr>
        <u/>
        <sz val="10"/>
        <color rgb="FFFF0000"/>
        <rFont val="Arial1"/>
      </rPr>
      <t xml:space="preserve">Tabelle "Hinweise" </t>
    </r>
    <r>
      <rPr>
        <sz val="10"/>
        <color theme="1"/>
        <rFont val="Arial1"/>
      </rPr>
      <t>Wichtige Hinweise bei Datumsfehler beachten!")</t>
    </r>
  </si>
  <si>
    <t>Übungsleiter:</t>
  </si>
  <si>
    <t>Tel.</t>
  </si>
  <si>
    <t>+49 173 8525091</t>
  </si>
  <si>
    <t>Summe Stunden Quartal 1:</t>
  </si>
  <si>
    <t>vom</t>
  </si>
  <si>
    <t>Übungszeiten</t>
  </si>
  <si>
    <r>
      <t>Sportstätte</t>
    </r>
    <r>
      <rPr>
        <sz val="8"/>
        <color theme="1"/>
        <rFont val="Arial1"/>
      </rPr>
      <t xml:space="preserve"> (Schlüssel-Nr. nur erforderlich, wenn v.o. abweichend!)</t>
    </r>
  </si>
  <si>
    <t>Februar</t>
  </si>
  <si>
    <t>März</t>
  </si>
  <si>
    <t>von</t>
  </si>
  <si>
    <t>Std.</t>
  </si>
  <si>
    <t>Ferienkalender</t>
  </si>
  <si>
    <t>Nr</t>
  </si>
  <si>
    <t>Anzahl</t>
  </si>
  <si>
    <t>Trainingslager JKH</t>
  </si>
  <si>
    <t>Trainingslager SF</t>
  </si>
  <si>
    <t>Summe</t>
  </si>
  <si>
    <t>Gesamt</t>
  </si>
  <si>
    <t>Anlage 6</t>
  </si>
  <si>
    <t>Hinweis:</t>
  </si>
  <si>
    <t>Eine bezuschussungsfähige Übungsstunden beträgt 45 Minuten. Es können nur volle Übungsstunden (also 45 Minuten) in Ansatz gebracht werden. Ganze Stunden (60 Minuten) sind entsprechend auf 45 Minuten zu kürzen, auch wenn sie deshalb von der zugeteilten Übungszeit abweichen.</t>
  </si>
  <si>
    <t>Übungszeit z.B. von 17:00 - 18:00 ist abgerundet von 17:00 bis 17:45 Uhr (ist 1 Stunde) zu erfassen- 90 Minuten werden als 2 Stunden ausgewiesen!</t>
  </si>
  <si>
    <t>Beachte hierzu Hinweise: Übungszeiten!!</t>
  </si>
  <si>
    <t>&lt;== Wenn Fehlermeldung #WERT! angezeigt wird: PRÜFE Stundeneingabe (Fehler ##### in Spalte Std.)</t>
  </si>
  <si>
    <t xml:space="preserve">       Stundenspalte &lt;von - bis&gt; EINGABE muss mit  DOPPELPUNKT erfolgen!!</t>
  </si>
  <si>
    <t>Summe Stunden Quartal 1+2:</t>
  </si>
  <si>
    <t>April</t>
  </si>
  <si>
    <t>Mai</t>
  </si>
  <si>
    <t>Juni</t>
  </si>
  <si>
    <t>Summe Stunden Quartal 1+2+3:</t>
  </si>
  <si>
    <t>Juli</t>
  </si>
  <si>
    <t>August</t>
  </si>
  <si>
    <t>September</t>
  </si>
  <si>
    <t>Summe Stunden Quartal 1+2+3+4:</t>
  </si>
  <si>
    <t>Oktober</t>
  </si>
  <si>
    <t>November</t>
  </si>
  <si>
    <t>Dezember</t>
  </si>
  <si>
    <t>Name des Vereins</t>
  </si>
  <si>
    <t>Bestätigung des Übungsleiters</t>
  </si>
  <si>
    <t>Hiermit bestätige ich,</t>
  </si>
  <si>
    <t>Anschrift</t>
  </si>
  <si>
    <t>ausgestellt am:</t>
  </si>
  <si>
    <t>verlängert am:</t>
  </si>
  <si>
    <t>gültig bis:</t>
  </si>
  <si>
    <t>in der Spielklasse</t>
  </si>
  <si>
    <t>für den Antrag stellenden Verein</t>
  </si>
  <si>
    <t>in der Zeit vom:</t>
  </si>
  <si>
    <t>Übungsstunden</t>
  </si>
  <si>
    <t>abgehalten zu haben.</t>
  </si>
  <si>
    <t>Faktor</t>
  </si>
  <si>
    <t>Auszahlungs-
Summe</t>
  </si>
  <si>
    <t>Name der Bank:</t>
  </si>
  <si>
    <t>IBAN / BiC</t>
  </si>
  <si>
    <t>Bestätigung des Übungsleiters für das Kalenderjahr</t>
  </si>
  <si>
    <t>-</t>
  </si>
  <si>
    <t>ich bestätige hiermit, dass ich im Rahmen meiner ÜL-Tätigkeit den gesetzlichen Höchsbetrag von z.Zt. gültigen 3.000,00 € im laufenden Kalenderjahr nicht überschreiten werde.</t>
  </si>
  <si>
    <t>Mein Freibetrag ausschließlich dem erstgenannten Verein zur Verfügung steht. Sollte ich in weiteren Vereinen tätig sein, bin ich verpflichtet dies im Voraus den betroffenen Vereinen anzuzeigen.</t>
  </si>
  <si>
    <t>mir ist bewusst, dass Einkünfte aus ÜL-Tätigkeit und Fahrtkosten, aus allen Vereinen addiert werden müssen und die Honorare gegenüber dem Finanzamt erklärt werden müssen (Straftatbestand des Steuerbetruges)</t>
  </si>
  <si>
    <t>Ich bestätige zudem, dass die in der Abrechnung aufgeführten Übungsstunden von mir selbst, gemäß den Sportförderrichtlinien der Stadt Immenstadt abgehalten wurden.</t>
  </si>
  <si>
    <r>
      <rPr>
        <vertAlign val="superscript"/>
        <sz val="10"/>
        <color theme="1"/>
        <rFont val="Arial1"/>
      </rPr>
      <t>Datum</t>
    </r>
  </si>
  <si>
    <r>
      <rPr>
        <vertAlign val="superscript"/>
        <sz val="10"/>
        <color theme="1"/>
        <rFont val="Arial1"/>
      </rPr>
      <t>Übungsleiter/in</t>
    </r>
  </si>
  <si>
    <t>01.01.</t>
  </si>
  <si>
    <t>C-Manager</t>
  </si>
  <si>
    <t>nein</t>
  </si>
  <si>
    <t>Nummer Veranstaltung eingeben</t>
  </si>
  <si>
    <t>Stundenanzahl</t>
  </si>
  <si>
    <r>
      <t>ÄNDERUNG - FORTSCHREIBUNG DES FERIENKALENDERS</t>
    </r>
    <r>
      <rPr>
        <b/>
        <sz val="10"/>
        <rFont val="Arial1"/>
      </rPr>
      <t xml:space="preserve">: Zum Erhalt der Datumsfunktion und Ferienkalender in den Quartalsblättern bitte beachten : Die Jahresfolge muss fortlaufend sein! </t>
    </r>
    <r>
      <rPr>
        <b/>
        <sz val="8"/>
        <rFont val="Arial1"/>
      </rPr>
      <t>Bei Fortschreibung des Ferienkalenders (frühestens 2021) das Datum in allen Feldern immer vollständig mit Tag, Monat und Jahr eingeben (z.B.: 1.1.2010 oder 15.2.08). Das Datumsformat wird dann auf Monat/Tag gekürzt dargestellt. Nur so formatiert kann Excel das Datumsformat erkennen und entsprechend berechnen!</t>
    </r>
  </si>
  <si>
    <t>Ausdruck</t>
  </si>
  <si>
    <t>Alle 5 Seiten ausdrucken, letzte Seite unterschreiben und bei Jochen Mandt abgeben.</t>
  </si>
  <si>
    <t>ja</t>
  </si>
  <si>
    <t>Einladungsturnier</t>
  </si>
  <si>
    <t>Heimspiel JKH i.R.d.reg. Spielbetriebs</t>
  </si>
  <si>
    <t>Heimspiel SF i.R.d.reg. Spielbetriebs</t>
  </si>
  <si>
    <t>Auswärtsspiel i.R.d.reg. Spielbetriebs</t>
  </si>
  <si>
    <t>Sonstiges in Std.</t>
  </si>
  <si>
    <t>Aktion &gt; 3 Stunden (keine Std.!)</t>
  </si>
  <si>
    <t>Einladungsturnier (keine Std.!)</t>
  </si>
  <si>
    <t>Sonstiges (in Std.!)</t>
  </si>
  <si>
    <t>Abteilungsleitung</t>
  </si>
  <si>
    <t>Einladungsturniere / 
Aktionen &gt; 3 Std.</t>
  </si>
  <si>
    <t>Trainingslager
JKH / 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</si>
</sst>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ddd"/>
    <numFmt numFmtId="165" formatCode="dd&quot;.&quot;mm&quot;.&quot;yyyy"/>
    <numFmt numFmtId="166" formatCode="yyyy"/>
    <numFmt numFmtId="167" formatCode="dd&quot;. &quot;mmm"/>
    <numFmt numFmtId="168" formatCode="dd&quot;.&quot;mm&quot;.&quot;"/>
    <numFmt numFmtId="169" formatCode="[h]&quot;:&quot;mm"/>
    <numFmt numFmtId="170" formatCode="#,##0.00&quot; &quot;[$€-407];[Red]&quot;-&quot;#,##0.00&quot; &quot;[$€-407]"/>
    <numFmt numFmtId="171" formatCode="h:mm;@"/>
    <numFmt numFmtId="172" formatCode="#,##0.00\ &quot;€&quot;"/>
    <numFmt numFmtId="173" formatCode="0\ &quot;Std&quot;"/>
    <numFmt numFmtId="174" formatCode="0\ &quot;Stck.&quot;"/>
  </numFmts>
  <fonts count="67">
    <font>
      <sz val="10"/>
      <color theme="1"/>
      <name val="Liberation Sans"/>
    </font>
    <font>
      <sz val="10"/>
      <color theme="1"/>
      <name val="Liberation Sans"/>
    </font>
    <font>
      <b/>
      <sz val="10"/>
      <color theme="1"/>
      <name val="Liberation Sans"/>
    </font>
    <font>
      <b/>
      <sz val="10"/>
      <color rgb="FFFFFFFF"/>
      <name val="Liberation Sans"/>
    </font>
    <font>
      <sz val="10"/>
      <color rgb="FFCC0000"/>
      <name val="Liberation Sans"/>
    </font>
    <font>
      <i/>
      <sz val="10"/>
      <color rgb="FF808080"/>
      <name val="Liberation Sans"/>
    </font>
    <font>
      <sz val="10"/>
      <color rgb="FF006600"/>
      <name val="Liberation Sans"/>
    </font>
    <font>
      <b/>
      <sz val="24"/>
      <color rgb="FF000000"/>
      <name val="Liberation Sans"/>
    </font>
    <font>
      <b/>
      <sz val="18"/>
      <color rgb="FF000000"/>
      <name val="Liberation Sans"/>
    </font>
    <font>
      <b/>
      <sz val="12"/>
      <color rgb="FF000000"/>
      <name val="Liberation Sans"/>
    </font>
    <font>
      <u/>
      <sz val="10"/>
      <color rgb="FF0000EE"/>
      <name val="Liberation Sans"/>
    </font>
    <font>
      <sz val="10"/>
      <color rgb="FF996600"/>
      <name val="Liberation Sans"/>
    </font>
    <font>
      <sz val="10"/>
      <color rgb="FF333333"/>
      <name val="Liberation Sans"/>
    </font>
    <font>
      <b/>
      <i/>
      <u/>
      <sz val="10"/>
      <color theme="1"/>
      <name val="Liberation Sans"/>
    </font>
    <font>
      <sz val="14"/>
      <color rgb="FF000000"/>
      <name val="Arial1"/>
    </font>
    <font>
      <b/>
      <sz val="12"/>
      <color rgb="FFFFFFFF"/>
      <name val="Arial1"/>
    </font>
    <font>
      <b/>
      <sz val="10"/>
      <color rgb="FFFF0000"/>
      <name val="Arial1"/>
    </font>
    <font>
      <b/>
      <sz val="12"/>
      <color rgb="FFFF0000"/>
      <name val="Arial1"/>
    </font>
    <font>
      <sz val="10"/>
      <color rgb="FF333333"/>
      <name val="Arial1"/>
    </font>
    <font>
      <sz val="10"/>
      <color rgb="FFFF0000"/>
      <name val="Arial1"/>
    </font>
    <font>
      <sz val="12"/>
      <color rgb="FFFF0000"/>
      <name val="Arial1"/>
    </font>
    <font>
      <b/>
      <sz val="12"/>
      <color rgb="FF333333"/>
      <name val="Arial1"/>
    </font>
    <font>
      <b/>
      <sz val="10"/>
      <color rgb="FF333333"/>
      <name val="Arial1"/>
    </font>
    <font>
      <b/>
      <sz val="16"/>
      <color rgb="FFFF0000"/>
      <name val="Arial1"/>
    </font>
    <font>
      <sz val="8"/>
      <color rgb="FF333333"/>
      <name val="Arial1"/>
    </font>
    <font>
      <sz val="16"/>
      <color theme="1"/>
      <name val="Arial1"/>
    </font>
    <font>
      <sz val="10"/>
      <color theme="1"/>
      <name val="Arial1"/>
    </font>
    <font>
      <b/>
      <sz val="12"/>
      <color theme="1"/>
      <name val="Arial1"/>
    </font>
    <font>
      <sz val="20"/>
      <color theme="1"/>
      <name val="Arial1"/>
    </font>
    <font>
      <b/>
      <sz val="11"/>
      <color theme="1"/>
      <name val="Arial1"/>
    </font>
    <font>
      <b/>
      <sz val="14"/>
      <color theme="1"/>
      <name val="Arial1"/>
    </font>
    <font>
      <b/>
      <sz val="10"/>
      <color theme="1"/>
      <name val="Arial1"/>
    </font>
    <font>
      <sz val="11"/>
      <color theme="1"/>
      <name val="Arial1"/>
    </font>
    <font>
      <sz val="10"/>
      <color theme="1"/>
      <name val="Arial"/>
      <family val="2"/>
    </font>
    <font>
      <b/>
      <u/>
      <sz val="10"/>
      <color theme="1"/>
      <name val="Arial1"/>
    </font>
    <font>
      <b/>
      <sz val="13.5"/>
      <color theme="1"/>
      <name val="Arial1"/>
    </font>
    <font>
      <b/>
      <sz val="10"/>
      <color rgb="FF000000"/>
      <name val="Arial1"/>
    </font>
    <font>
      <b/>
      <sz val="9"/>
      <color rgb="FF000000"/>
      <name val="Arial1"/>
    </font>
    <font>
      <b/>
      <sz val="8"/>
      <color theme="1"/>
      <name val="Arial1"/>
    </font>
    <font>
      <sz val="8"/>
      <color theme="1"/>
      <name val="Arial1"/>
    </font>
    <font>
      <sz val="9"/>
      <color theme="1"/>
      <name val="Arial1"/>
    </font>
    <font>
      <u/>
      <sz val="10"/>
      <color rgb="FFFF0000"/>
      <name val="Arial1"/>
    </font>
    <font>
      <b/>
      <sz val="9"/>
      <color theme="1"/>
      <name val="Arial1"/>
    </font>
    <font>
      <b/>
      <sz val="16"/>
      <color theme="1"/>
      <name val="Arial1"/>
    </font>
    <font>
      <b/>
      <sz val="14"/>
      <color rgb="FFFF0000"/>
      <name val="Arial1"/>
    </font>
    <font>
      <sz val="14"/>
      <color theme="1"/>
      <name val="Liberation Sans"/>
    </font>
    <font>
      <sz val="14"/>
      <color theme="1"/>
      <name val="Arial1"/>
    </font>
    <font>
      <b/>
      <sz val="10"/>
      <color rgb="FFFFFFFF"/>
      <name val="Arial1"/>
    </font>
    <font>
      <sz val="10"/>
      <color rgb="FF000000"/>
      <name val="Arial1"/>
    </font>
    <font>
      <sz val="8"/>
      <color theme="1"/>
      <name val="Arial"/>
      <family val="2"/>
    </font>
    <font>
      <u/>
      <sz val="16"/>
      <color theme="1"/>
      <name val="Arial1"/>
    </font>
    <font>
      <u/>
      <sz val="12"/>
      <color rgb="FFFF0000"/>
      <name val="Arial1"/>
    </font>
    <font>
      <sz val="14"/>
      <color rgb="FFFFFFFF"/>
      <name val="Arial1"/>
    </font>
    <font>
      <sz val="14"/>
      <color rgb="FF333333"/>
      <name val="Arial1"/>
    </font>
    <font>
      <sz val="18"/>
      <color theme="1"/>
      <name val="Arial1"/>
    </font>
    <font>
      <sz val="12"/>
      <color theme="1"/>
      <name val="Liberation Sans"/>
    </font>
    <font>
      <sz val="12"/>
      <color theme="1"/>
      <name val="Arial1"/>
    </font>
    <font>
      <sz val="9"/>
      <color theme="1"/>
      <name val="Liberation Sans"/>
    </font>
    <font>
      <sz val="8"/>
      <color rgb="FF000000"/>
      <name val="Arial"/>
      <family val="2"/>
    </font>
    <font>
      <sz val="8"/>
      <color theme="1"/>
      <name val="Liberation Sans"/>
    </font>
    <font>
      <vertAlign val="superscript"/>
      <sz val="10"/>
      <color theme="1"/>
      <name val="Arial1"/>
    </font>
    <font>
      <sz val="8.75"/>
      <color rgb="FF222222"/>
      <name val="Courier New"/>
      <family val="3"/>
    </font>
    <font>
      <b/>
      <sz val="8"/>
      <color theme="1"/>
      <name val="Arial"/>
      <family val="2"/>
    </font>
    <font>
      <b/>
      <sz val="10"/>
      <name val="Arial1"/>
    </font>
    <font>
      <sz val="12"/>
      <color theme="0" tint="-0.249977111117893"/>
      <name val="Arial1"/>
    </font>
    <font>
      <b/>
      <u/>
      <sz val="10"/>
      <name val="Arial1"/>
    </font>
    <font>
      <b/>
      <sz val="8"/>
      <name val="Arial1"/>
    </font>
  </fonts>
  <fills count="27">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F0000"/>
        <bgColor rgb="FFFF0000"/>
      </patternFill>
    </fill>
    <fill>
      <patternFill patternType="solid">
        <fgColor rgb="FFC0C0C0"/>
        <bgColor rgb="FFC0C0C0"/>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rgb="FFFFFF00"/>
      </patternFill>
    </fill>
    <fill>
      <patternFill patternType="solid">
        <fgColor rgb="FFFFFF99"/>
        <bgColor rgb="FFFFFF99"/>
      </patternFill>
    </fill>
    <fill>
      <patternFill patternType="solid">
        <fgColor rgb="FFFFCC00"/>
        <bgColor rgb="FFFFCC00"/>
      </patternFill>
    </fill>
    <fill>
      <patternFill patternType="solid">
        <fgColor rgb="FF00FF00"/>
        <bgColor rgb="FF00FF00"/>
      </patternFill>
    </fill>
    <fill>
      <patternFill patternType="solid">
        <fgColor rgb="FF008060"/>
        <bgColor rgb="FF008060"/>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rgb="FFFFFF99"/>
      </patternFill>
    </fill>
    <fill>
      <patternFill patternType="solid">
        <fgColor rgb="FFFFFF99"/>
        <bgColor rgb="FFB8CCE4"/>
      </patternFill>
    </fill>
    <fill>
      <patternFill patternType="solid">
        <fgColor rgb="FFFFFFCC"/>
        <bgColor rgb="FFFFFF99"/>
      </patternFill>
    </fill>
    <fill>
      <patternFill patternType="solid">
        <fgColor rgb="FFFFFFCC"/>
        <bgColor rgb="FFFFFF00"/>
      </patternFill>
    </fill>
    <fill>
      <patternFill patternType="solid">
        <fgColor rgb="FFFFFFCC"/>
        <bgColor rgb="FFB8CCE4"/>
      </patternFill>
    </fill>
    <fill>
      <patternFill patternType="solid">
        <fgColor theme="0" tint="-0.249977111117893"/>
        <bgColor rgb="FFC0C0C0"/>
      </patternFill>
    </fill>
    <fill>
      <patternFill patternType="solid">
        <fgColor theme="0" tint="-0.249977111117893"/>
        <bgColor rgb="FFD9D9D9"/>
      </patternFill>
    </fill>
    <fill>
      <patternFill patternType="solid">
        <fgColor theme="0" tint="-0.249977111117893"/>
        <bgColor rgb="FFFF0000"/>
      </patternFill>
    </fill>
  </fills>
  <borders count="4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double">
        <color auto="1"/>
      </bottom>
      <diagonal/>
    </border>
    <border>
      <left style="thin">
        <color rgb="FF000000"/>
      </left>
      <right style="thin">
        <color rgb="FF000000"/>
      </right>
      <top style="thin">
        <color rgb="FF000000"/>
      </top>
      <bottom style="double">
        <color auto="1"/>
      </bottom>
      <diagonal/>
    </border>
    <border>
      <left style="thin">
        <color rgb="FF000000"/>
      </left>
      <right style="thin">
        <color rgb="FF000000"/>
      </right>
      <top/>
      <bottom style="thin">
        <color rgb="FF000000"/>
      </bottom>
      <diagonal/>
    </border>
    <border>
      <left style="thin">
        <color rgb="FF000000"/>
      </left>
      <right/>
      <top/>
      <bottom style="double">
        <color auto="1"/>
      </bottom>
      <diagonal/>
    </border>
    <border>
      <left style="thin">
        <color rgb="FF000000"/>
      </left>
      <right/>
      <top style="double">
        <color auto="1"/>
      </top>
      <bottom/>
      <diagonal/>
    </border>
    <border>
      <left style="double">
        <color auto="1"/>
      </left>
      <right style="thin">
        <color rgb="FF000000"/>
      </right>
      <top style="double">
        <color auto="1"/>
      </top>
      <bottom style="thin">
        <color rgb="FF000000"/>
      </bottom>
      <diagonal/>
    </border>
    <border>
      <left style="thin">
        <color rgb="FF000000"/>
      </left>
      <right style="thin">
        <color rgb="FF000000"/>
      </right>
      <top style="double">
        <color auto="1"/>
      </top>
      <bottom style="thin">
        <color rgb="FF000000"/>
      </bottom>
      <diagonal/>
    </border>
    <border>
      <left style="thin">
        <color rgb="FF000000"/>
      </left>
      <right/>
      <top style="double">
        <color auto="1"/>
      </top>
      <bottom style="thin">
        <color rgb="FF000000"/>
      </bottom>
      <diagonal/>
    </border>
    <border>
      <left style="thin">
        <color rgb="FF000000"/>
      </left>
      <right style="double">
        <color auto="1"/>
      </right>
      <top style="double">
        <color auto="1"/>
      </top>
      <bottom style="thin">
        <color rgb="FF000000"/>
      </bottom>
      <diagonal/>
    </border>
    <border>
      <left style="double">
        <color auto="1"/>
      </left>
      <right style="thin">
        <color rgb="FF000000"/>
      </right>
      <top style="thin">
        <color rgb="FF000000"/>
      </top>
      <bottom style="thin">
        <color rgb="FF000000"/>
      </bottom>
      <diagonal/>
    </border>
    <border>
      <left style="thin">
        <color rgb="FF000000"/>
      </left>
      <right style="double">
        <color auto="1"/>
      </right>
      <top style="thin">
        <color rgb="FF000000"/>
      </top>
      <bottom style="thin">
        <color rgb="FF000000"/>
      </bottom>
      <diagonal/>
    </border>
    <border>
      <left style="double">
        <color auto="1"/>
      </left>
      <right style="thin">
        <color rgb="FF000000"/>
      </right>
      <top style="thin">
        <color rgb="FF000000"/>
      </top>
      <bottom style="double">
        <color auto="1"/>
      </bottom>
      <diagonal/>
    </border>
    <border>
      <left style="thin">
        <color rgb="FF000000"/>
      </left>
      <right style="double">
        <color auto="1"/>
      </right>
      <top style="thin">
        <color rgb="FF000000"/>
      </top>
      <bottom style="double">
        <color auto="1"/>
      </bottom>
      <diagonal/>
    </border>
    <border>
      <left style="double">
        <color auto="1"/>
      </left>
      <right style="thin">
        <color rgb="FF000000"/>
      </right>
      <top style="double">
        <color auto="1"/>
      </top>
      <bottom style="double">
        <color auto="1"/>
      </bottom>
      <diagonal/>
    </border>
    <border>
      <left style="double">
        <color auto="1"/>
      </left>
      <right style="double">
        <color auto="1"/>
      </right>
      <top style="double">
        <color auto="1"/>
      </top>
      <bottom style="double">
        <color auto="1"/>
      </bottom>
      <diagonal/>
    </border>
    <border>
      <left style="thin">
        <color rgb="FF000000"/>
      </left>
      <right/>
      <top style="thin">
        <color rgb="FF000000"/>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tted">
        <color rgb="FF000000"/>
      </bottom>
      <diagonal/>
    </border>
    <border>
      <left/>
      <right/>
      <top style="dotted">
        <color rgb="FF000000"/>
      </top>
      <bottom/>
      <diagonal/>
    </border>
    <border>
      <left style="thin">
        <color indexed="64"/>
      </left>
      <right style="thin">
        <color indexed="64"/>
      </right>
      <top style="thin">
        <color indexed="64"/>
      </top>
      <bottom style="thin">
        <color indexed="64"/>
      </bottom>
      <diagonal/>
    </border>
    <border>
      <left style="double">
        <color auto="1"/>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AAAAAA"/>
      </left>
      <right style="medium">
        <color rgb="FFAAAAAA"/>
      </right>
      <top style="medium">
        <color rgb="FFAAAAAA"/>
      </top>
      <bottom style="medium">
        <color rgb="FFAAAAAA"/>
      </bottom>
      <diagonal/>
    </border>
    <border>
      <left style="thin">
        <color indexed="64"/>
      </left>
      <right style="thin">
        <color indexed="64"/>
      </right>
      <top/>
      <bottom/>
      <diagonal/>
    </border>
    <border>
      <left/>
      <right/>
      <top style="thin">
        <color rgb="FF000000"/>
      </top>
      <bottom style="double">
        <color auto="1"/>
      </bottom>
      <diagonal/>
    </border>
    <border>
      <left style="thin">
        <color rgb="FF000000"/>
      </left>
      <right/>
      <top style="thin">
        <color rgb="FF000000"/>
      </top>
      <bottom style="thin">
        <color indexed="64"/>
      </bottom>
      <diagonal/>
    </border>
  </borders>
  <cellStyleXfs count="21">
    <xf numFmtId="0" fontId="0" fillId="0" borderId="0"/>
    <xf numFmtId="0" fontId="11" fillId="10" borderId="0"/>
    <xf numFmtId="0" fontId="2" fillId="0" borderId="0"/>
    <xf numFmtId="0" fontId="3" fillId="2" borderId="0"/>
    <xf numFmtId="0" fontId="3" fillId="3" borderId="0"/>
    <xf numFmtId="0" fontId="2" fillId="4" borderId="0"/>
    <xf numFmtId="0" fontId="4" fillId="5" borderId="0"/>
    <xf numFmtId="0" fontId="3" fillId="6" borderId="0"/>
    <xf numFmtId="0" fontId="3" fillId="8" borderId="0"/>
    <xf numFmtId="0" fontId="5" fillId="0" borderId="0"/>
    <xf numFmtId="0" fontId="6" fillId="9" borderId="0"/>
    <xf numFmtId="0" fontId="7" fillId="0" borderId="0"/>
    <xf numFmtId="0" fontId="8" fillId="0" borderId="0"/>
    <xf numFmtId="0" fontId="9" fillId="0" borderId="0"/>
    <xf numFmtId="0" fontId="10" fillId="0" borderId="0"/>
    <xf numFmtId="0" fontId="12" fillId="10" borderId="1"/>
    <xf numFmtId="0" fontId="13" fillId="0" borderId="0"/>
    <xf numFmtId="0" fontId="1" fillId="0" borderId="0"/>
    <xf numFmtId="0" fontId="1" fillId="0" borderId="0"/>
    <xf numFmtId="0" fontId="4" fillId="0" borderId="0"/>
    <xf numFmtId="0" fontId="3" fillId="0" borderId="0"/>
  </cellStyleXfs>
  <cellXfs count="274">
    <xf numFmtId="0" fontId="0" fillId="0" borderId="0" xfId="0"/>
    <xf numFmtId="0" fontId="15" fillId="6" borderId="3" xfId="0" applyFont="1" applyFill="1" applyBorder="1"/>
    <xf numFmtId="0" fontId="16" fillId="0" borderId="3" xfId="0" applyFont="1" applyBorder="1" applyAlignment="1">
      <alignment horizontal="left" vertical="center" wrapText="1"/>
    </xf>
    <xf numFmtId="0" fontId="17" fillId="0" borderId="3" xfId="0" applyFont="1" applyBorder="1" applyAlignment="1">
      <alignment vertical="center" wrapText="1"/>
    </xf>
    <xf numFmtId="0" fontId="18" fillId="0" borderId="3" xfId="0" applyFont="1" applyBorder="1" applyAlignment="1">
      <alignment vertical="center" wrapText="1"/>
    </xf>
    <xf numFmtId="0" fontId="20" fillId="0" borderId="3" xfId="0" applyFont="1" applyBorder="1" applyAlignment="1">
      <alignment vertical="center" wrapText="1"/>
    </xf>
    <xf numFmtId="0" fontId="21" fillId="11" borderId="3" xfId="0" applyFont="1" applyFill="1" applyBorder="1" applyAlignment="1">
      <alignment vertical="center" wrapText="1"/>
    </xf>
    <xf numFmtId="0" fontId="21" fillId="12" borderId="3" xfId="0" applyFont="1" applyFill="1" applyBorder="1" applyAlignment="1">
      <alignment vertical="center" wrapText="1"/>
    </xf>
    <xf numFmtId="0" fontId="23" fillId="12" borderId="3" xfId="0" applyFont="1" applyFill="1" applyBorder="1" applyAlignment="1">
      <alignment vertical="center" wrapText="1"/>
    </xf>
    <xf numFmtId="0" fontId="22" fillId="0" borderId="3" xfId="0" applyFont="1" applyBorder="1" applyAlignment="1">
      <alignment vertical="center" wrapText="1"/>
    </xf>
    <xf numFmtId="0" fontId="18" fillId="12" borderId="3" xfId="0" applyFont="1" applyFill="1" applyBorder="1" applyAlignment="1">
      <alignment vertical="center" wrapText="1"/>
    </xf>
    <xf numFmtId="0" fontId="24" fillId="0" borderId="3" xfId="0" applyFont="1" applyBorder="1" applyAlignment="1">
      <alignment vertical="center" wrapText="1"/>
    </xf>
    <xf numFmtId="0" fontId="0" fillId="7" borderId="0" xfId="0" applyFill="1"/>
    <xf numFmtId="0" fontId="32" fillId="7" borderId="3" xfId="0" applyFont="1" applyFill="1" applyBorder="1" applyAlignment="1">
      <alignment vertical="center"/>
    </xf>
    <xf numFmtId="0" fontId="29" fillId="7" borderId="6" xfId="0" applyFont="1" applyFill="1" applyBorder="1" applyAlignment="1">
      <alignment vertical="center"/>
    </xf>
    <xf numFmtId="0" fontId="29" fillId="7" borderId="7" xfId="0" applyFont="1" applyFill="1" applyBorder="1" applyAlignment="1">
      <alignment vertical="center"/>
    </xf>
    <xf numFmtId="0" fontId="29" fillId="7" borderId="4" xfId="0" applyFont="1" applyFill="1" applyBorder="1" applyAlignment="1">
      <alignment vertical="center"/>
    </xf>
    <xf numFmtId="0" fontId="29" fillId="7" borderId="0" xfId="0" applyFont="1" applyFill="1" applyAlignment="1">
      <alignment vertical="center"/>
    </xf>
    <xf numFmtId="0" fontId="29" fillId="7" borderId="9" xfId="0" applyFont="1" applyFill="1" applyBorder="1" applyAlignment="1">
      <alignment horizontal="right" vertical="center"/>
    </xf>
    <xf numFmtId="0" fontId="29" fillId="7" borderId="10" xfId="0" applyFont="1" applyFill="1" applyBorder="1" applyAlignment="1">
      <alignment vertical="center"/>
    </xf>
    <xf numFmtId="0" fontId="29" fillId="7" borderId="11" xfId="0" applyFont="1" applyFill="1" applyBorder="1" applyAlignment="1">
      <alignment vertical="center"/>
    </xf>
    <xf numFmtId="0" fontId="29" fillId="7" borderId="12" xfId="0" applyFont="1" applyFill="1" applyBorder="1" applyAlignment="1">
      <alignment vertical="center"/>
    </xf>
    <xf numFmtId="0" fontId="32" fillId="7" borderId="13" xfId="0" applyFont="1" applyFill="1" applyBorder="1" applyAlignment="1">
      <alignment horizontal="left" vertical="center"/>
    </xf>
    <xf numFmtId="0" fontId="32" fillId="0" borderId="13" xfId="0" applyFont="1" applyBorder="1" applyAlignment="1" applyProtection="1">
      <alignment horizontal="left" vertical="center"/>
      <protection locked="0"/>
    </xf>
    <xf numFmtId="0" fontId="29" fillId="7" borderId="5" xfId="0" applyFont="1" applyFill="1" applyBorder="1" applyAlignment="1">
      <alignment horizontal="left" vertical="center"/>
    </xf>
    <xf numFmtId="0" fontId="0" fillId="7" borderId="11" xfId="0" applyFill="1" applyBorder="1"/>
    <xf numFmtId="0" fontId="35" fillId="12" borderId="14" xfId="0" applyFont="1" applyFill="1" applyBorder="1" applyAlignment="1">
      <alignment horizontal="center"/>
    </xf>
    <xf numFmtId="0" fontId="35" fillId="12" borderId="13" xfId="0" applyFont="1" applyFill="1" applyBorder="1"/>
    <xf numFmtId="0" fontId="29" fillId="7" borderId="6" xfId="0" applyFont="1" applyFill="1" applyBorder="1" applyAlignment="1" applyProtection="1">
      <alignment vertical="center"/>
      <protection hidden="1"/>
    </xf>
    <xf numFmtId="0" fontId="32" fillId="7" borderId="3" xfId="0" applyFont="1" applyFill="1" applyBorder="1" applyAlignment="1">
      <alignment horizontal="center" vertical="center"/>
    </xf>
    <xf numFmtId="0" fontId="36" fillId="11" borderId="3" xfId="0" applyFont="1" applyFill="1" applyBorder="1" applyAlignment="1">
      <alignment horizontal="center" vertical="center" wrapText="1"/>
    </xf>
    <xf numFmtId="0" fontId="29" fillId="7" borderId="4" xfId="0" applyFont="1" applyFill="1" applyBorder="1" applyAlignment="1" applyProtection="1">
      <alignment vertical="center"/>
      <protection hidden="1"/>
    </xf>
    <xf numFmtId="14" fontId="39" fillId="12" borderId="12" xfId="0" applyNumberFormat="1" applyFont="1" applyFill="1" applyBorder="1" applyAlignment="1">
      <alignment horizontal="center" vertical="center"/>
    </xf>
    <xf numFmtId="0" fontId="29" fillId="7" borderId="18" xfId="0" applyFont="1" applyFill="1" applyBorder="1" applyAlignment="1" applyProtection="1">
      <alignment vertical="center"/>
      <protection hidden="1"/>
    </xf>
    <xf numFmtId="0" fontId="27" fillId="7" borderId="0" xfId="0" applyFont="1" applyFill="1"/>
    <xf numFmtId="0" fontId="46" fillId="0" borderId="11" xfId="0" applyFont="1" applyBorder="1" applyAlignment="1">
      <alignment horizontal="center"/>
    </xf>
    <xf numFmtId="0" fontId="26" fillId="0" borderId="20" xfId="0" applyFont="1" applyBorder="1" applyAlignment="1" applyProtection="1">
      <alignment horizontal="center"/>
      <protection locked="0" hidden="1"/>
    </xf>
    <xf numFmtId="0" fontId="39" fillId="0" borderId="3" xfId="0" applyFont="1" applyBorder="1" applyAlignment="1">
      <alignment horizontal="left"/>
    </xf>
    <xf numFmtId="0" fontId="47" fillId="15" borderId="3" xfId="0" applyFont="1" applyFill="1" applyBorder="1" applyAlignment="1">
      <alignment horizontal="center" vertical="center" wrapText="1"/>
    </xf>
    <xf numFmtId="165" fontId="48" fillId="9" borderId="2" xfId="0" applyNumberFormat="1" applyFont="1" applyFill="1" applyBorder="1" applyAlignment="1">
      <alignment wrapText="1"/>
    </xf>
    <xf numFmtId="0" fontId="48"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38" fillId="9" borderId="3" xfId="0" applyFont="1" applyFill="1" applyBorder="1"/>
    <xf numFmtId="0" fontId="49" fillId="12" borderId="5" xfId="0" applyFont="1" applyFill="1" applyBorder="1" applyAlignment="1">
      <alignment horizontal="left"/>
    </xf>
    <xf numFmtId="4" fontId="49" fillId="12" borderId="5" xfId="0" applyNumberFormat="1" applyFont="1" applyFill="1" applyBorder="1" applyAlignment="1">
      <alignment horizontal="center"/>
    </xf>
    <xf numFmtId="0" fontId="0" fillId="0" borderId="0" xfId="0" applyAlignment="1">
      <alignment horizontal="left"/>
    </xf>
    <xf numFmtId="0" fontId="0" fillId="0" borderId="3" xfId="0" applyBorder="1"/>
    <xf numFmtId="4" fontId="0" fillId="0" borderId="3" xfId="0" applyNumberFormat="1" applyBorder="1" applyAlignment="1">
      <alignment horizontal="center"/>
    </xf>
    <xf numFmtId="0" fontId="26" fillId="0" borderId="26" xfId="0" applyFont="1" applyBorder="1" applyAlignment="1" applyProtection="1">
      <alignment horizontal="center"/>
      <protection locked="0" hidden="1"/>
    </xf>
    <xf numFmtId="0" fontId="0" fillId="0" borderId="26" xfId="0" applyBorder="1" applyAlignment="1" applyProtection="1">
      <alignment horizontal="center"/>
      <protection locked="0" hidden="1"/>
    </xf>
    <xf numFmtId="169" fontId="31" fillId="7" borderId="32" xfId="0" applyNumberFormat="1" applyFont="1" applyFill="1" applyBorder="1" applyAlignment="1">
      <alignment vertical="center" wrapText="1"/>
    </xf>
    <xf numFmtId="169" fontId="50" fillId="7" borderId="32" xfId="0" applyNumberFormat="1" applyFont="1" applyFill="1" applyBorder="1" applyAlignment="1">
      <alignment horizontal="center" vertical="center" wrapText="1"/>
    </xf>
    <xf numFmtId="2" fontId="39" fillId="7" borderId="32" xfId="0" applyNumberFormat="1" applyFont="1" applyFill="1" applyBorder="1" applyAlignment="1">
      <alignment vertical="center" wrapText="1"/>
    </xf>
    <xf numFmtId="0" fontId="26" fillId="0" borderId="0" xfId="0" applyFont="1"/>
    <xf numFmtId="0" fontId="53" fillId="0" borderId="11" xfId="0" applyFont="1" applyBorder="1"/>
    <xf numFmtId="0" fontId="48" fillId="0" borderId="0" xfId="0" applyFont="1"/>
    <xf numFmtId="0" fontId="55" fillId="0" borderId="0" xfId="0" applyFont="1"/>
    <xf numFmtId="0" fontId="26" fillId="0" borderId="5" xfId="0" applyFont="1" applyBorder="1" applyAlignment="1">
      <alignment horizontal="right" vertical="center" wrapText="1"/>
    </xf>
    <xf numFmtId="14" fontId="56" fillId="0" borderId="14" xfId="0" applyNumberFormat="1" applyFont="1" applyBorder="1" applyAlignment="1">
      <alignment horizontal="center" vertical="center"/>
    </xf>
    <xf numFmtId="0" fontId="56" fillId="0" borderId="13" xfId="0" applyFont="1" applyBorder="1" applyAlignment="1">
      <alignment horizontal="center" vertical="center"/>
    </xf>
    <xf numFmtId="14" fontId="56" fillId="0" borderId="13" xfId="0" applyNumberFormat="1" applyFont="1" applyBorder="1" applyAlignment="1">
      <alignment horizontal="center" vertical="center"/>
    </xf>
    <xf numFmtId="14" fontId="56" fillId="0" borderId="3" xfId="0" applyNumberFormat="1" applyFont="1" applyBorder="1" applyAlignment="1">
      <alignment horizontal="right" vertical="center"/>
    </xf>
    <xf numFmtId="0" fontId="26" fillId="0" borderId="3" xfId="0" applyFont="1" applyBorder="1" applyAlignment="1">
      <alignment horizontal="center" vertical="center"/>
    </xf>
    <xf numFmtId="4" fontId="27" fillId="0" borderId="3" xfId="0" applyNumberFormat="1" applyFont="1" applyBorder="1" applyAlignment="1">
      <alignment horizontal="center" vertical="center"/>
    </xf>
    <xf numFmtId="0" fontId="26" fillId="0" borderId="3" xfId="0" applyFont="1" applyBorder="1" applyAlignment="1">
      <alignment vertical="center"/>
    </xf>
    <xf numFmtId="0" fontId="57" fillId="0" borderId="0" xfId="0" applyFont="1"/>
    <xf numFmtId="0" fontId="27" fillId="0" borderId="3" xfId="0" applyFont="1" applyBorder="1" applyAlignment="1" applyProtection="1">
      <alignment horizontal="center"/>
      <protection locked="0"/>
    </xf>
    <xf numFmtId="4" fontId="27" fillId="0" borderId="3" xfId="0" applyNumberFormat="1" applyFont="1" applyBorder="1" applyAlignment="1" applyProtection="1">
      <alignment horizontal="center"/>
      <protection locked="0"/>
    </xf>
    <xf numFmtId="0" fontId="59" fillId="0" borderId="0" xfId="0" applyFont="1"/>
    <xf numFmtId="0" fontId="27" fillId="0" borderId="0" xfId="0" applyFont="1" applyAlignment="1" applyProtection="1">
      <alignment horizontal="center"/>
      <protection locked="0"/>
    </xf>
    <xf numFmtId="0" fontId="56" fillId="0" borderId="3" xfId="0" applyFont="1" applyBorder="1" applyAlignment="1" applyProtection="1">
      <alignment horizontal="center"/>
      <protection locked="0"/>
    </xf>
    <xf numFmtId="170" fontId="27" fillId="0" borderId="0" xfId="0" applyNumberFormat="1" applyFont="1" applyAlignment="1" applyProtection="1">
      <alignment horizontal="center"/>
      <protection locked="0"/>
    </xf>
    <xf numFmtId="0" fontId="33" fillId="0" borderId="3" xfId="0" applyFont="1" applyBorder="1" applyAlignment="1" applyProtection="1">
      <alignment horizontal="center"/>
      <protection hidden="1"/>
    </xf>
    <xf numFmtId="4" fontId="33" fillId="0" borderId="3" xfId="0" applyNumberFormat="1" applyFont="1" applyBorder="1" applyAlignment="1" applyProtection="1">
      <alignment horizontal="center"/>
      <protection hidden="1"/>
    </xf>
    <xf numFmtId="0" fontId="56" fillId="0" borderId="0" xfId="0" applyFont="1" applyAlignment="1" applyProtection="1">
      <alignment horizontal="left"/>
      <protection locked="0"/>
    </xf>
    <xf numFmtId="0" fontId="42" fillId="0" borderId="3" xfId="0" applyFont="1" applyBorder="1" applyAlignment="1">
      <alignment horizontal="center" vertical="center" wrapText="1"/>
    </xf>
    <xf numFmtId="0" fontId="42" fillId="0" borderId="13" xfId="0" applyFont="1" applyBorder="1" applyAlignment="1">
      <alignment horizontal="center" vertical="center" wrapText="1"/>
    </xf>
    <xf numFmtId="0" fontId="31" fillId="0" borderId="7" xfId="0" applyFont="1" applyBorder="1" applyAlignment="1">
      <alignment horizontal="left" vertical="center" wrapText="1"/>
    </xf>
    <xf numFmtId="166" fontId="31" fillId="0" borderId="7" xfId="0" applyNumberFormat="1" applyFont="1" applyBorder="1" applyAlignment="1">
      <alignment vertical="center" wrapText="1"/>
    </xf>
    <xf numFmtId="166" fontId="42" fillId="0" borderId="7" xfId="0" applyNumberFormat="1" applyFont="1" applyBorder="1" applyAlignment="1">
      <alignment vertical="center" wrapText="1"/>
    </xf>
    <xf numFmtId="0" fontId="42" fillId="0" borderId="7" xfId="0" applyFont="1" applyBorder="1" applyAlignment="1">
      <alignment vertical="center" wrapText="1"/>
    </xf>
    <xf numFmtId="0" fontId="26" fillId="0" borderId="0" xfId="0" applyFont="1" applyAlignment="1">
      <alignment vertical="top"/>
    </xf>
    <xf numFmtId="0" fontId="0" fillId="0" borderId="0" xfId="0" applyProtection="1">
      <protection locked="0"/>
    </xf>
    <xf numFmtId="0" fontId="26" fillId="0" borderId="0" xfId="0" applyFont="1" applyAlignment="1">
      <alignment horizontal="center" vertical="top"/>
    </xf>
    <xf numFmtId="0" fontId="26" fillId="0" borderId="0" xfId="0" applyFont="1" applyAlignment="1">
      <alignment horizontal="right"/>
    </xf>
    <xf numFmtId="0" fontId="48" fillId="9" borderId="2" xfId="0" applyFont="1" applyFill="1" applyBorder="1" applyAlignment="1">
      <alignment wrapText="1"/>
    </xf>
    <xf numFmtId="1" fontId="48" fillId="9" borderId="2" xfId="0" applyNumberFormat="1" applyFont="1" applyFill="1" applyBorder="1" applyAlignment="1">
      <alignment wrapText="1"/>
    </xf>
    <xf numFmtId="171" fontId="26" fillId="0" borderId="21" xfId="0" applyNumberFormat="1" applyFont="1" applyBorder="1" applyAlignment="1" applyProtection="1">
      <alignment horizontal="center" wrapText="1"/>
      <protection locked="0" hidden="1"/>
    </xf>
    <xf numFmtId="171" fontId="26" fillId="0" borderId="3" xfId="0" applyNumberFormat="1" applyFont="1" applyBorder="1" applyAlignment="1" applyProtection="1">
      <alignment horizontal="center" wrapText="1"/>
      <protection locked="0" hidden="1"/>
    </xf>
    <xf numFmtId="171" fontId="26" fillId="0" borderId="16" xfId="0" applyNumberFormat="1" applyFont="1" applyBorder="1" applyAlignment="1" applyProtection="1">
      <alignment horizontal="center" wrapText="1"/>
      <protection locked="0" hidden="1"/>
    </xf>
    <xf numFmtId="171" fontId="26" fillId="0" borderId="21" xfId="0" applyNumberFormat="1" applyFont="1" applyBorder="1" applyAlignment="1" applyProtection="1">
      <alignment horizontal="center"/>
      <protection locked="0" hidden="1"/>
    </xf>
    <xf numFmtId="171" fontId="26" fillId="0" borderId="3" xfId="0" applyNumberFormat="1" applyFont="1" applyBorder="1" applyAlignment="1" applyProtection="1">
      <alignment horizontal="center"/>
      <protection locked="0" hidden="1"/>
    </xf>
    <xf numFmtId="171" fontId="26" fillId="0" borderId="16" xfId="0" applyNumberFormat="1" applyFont="1" applyBorder="1" applyAlignment="1" applyProtection="1">
      <alignment horizontal="center"/>
      <protection locked="0" hidden="1"/>
    </xf>
    <xf numFmtId="0" fontId="26" fillId="0" borderId="37" xfId="0" applyFont="1" applyBorder="1" applyAlignment="1" applyProtection="1">
      <alignment horizontal="center"/>
      <protection locked="0" hidden="1"/>
    </xf>
    <xf numFmtId="0" fontId="0" fillId="0" borderId="37" xfId="0" applyBorder="1" applyAlignment="1" applyProtection="1">
      <alignment horizontal="center"/>
      <protection locked="0" hidden="1"/>
    </xf>
    <xf numFmtId="49" fontId="31" fillId="9" borderId="3" xfId="0" applyNumberFormat="1" applyFont="1" applyFill="1" applyBorder="1" applyAlignment="1" applyProtection="1">
      <alignment horizontal="center"/>
      <protection hidden="1"/>
    </xf>
    <xf numFmtId="2" fontId="32" fillId="0" borderId="13" xfId="0" applyNumberFormat="1" applyFont="1" applyBorder="1" applyAlignment="1" applyProtection="1">
      <alignment horizontal="left" vertical="center"/>
      <protection locked="0"/>
    </xf>
    <xf numFmtId="0" fontId="61" fillId="0" borderId="41" xfId="0" applyFont="1" applyBorder="1" applyAlignment="1">
      <alignment vertical="center"/>
    </xf>
    <xf numFmtId="0" fontId="57" fillId="0" borderId="36" xfId="0" applyFont="1" applyBorder="1"/>
    <xf numFmtId="0" fontId="49" fillId="0" borderId="36" xfId="0" applyFont="1" applyBorder="1" applyAlignment="1" applyProtection="1">
      <alignment horizontal="center"/>
      <protection hidden="1"/>
    </xf>
    <xf numFmtId="0" fontId="0" fillId="0" borderId="36" xfId="0" applyBorder="1"/>
    <xf numFmtId="170" fontId="58" fillId="0" borderId="36" xfId="0" applyNumberFormat="1" applyFont="1" applyBorder="1" applyAlignment="1" applyProtection="1">
      <alignment horizontal="center"/>
      <protection hidden="1"/>
    </xf>
    <xf numFmtId="170" fontId="49" fillId="0" borderId="36" xfId="0" applyNumberFormat="1" applyFont="1" applyBorder="1" applyAlignment="1" applyProtection="1">
      <alignment horizontal="center"/>
      <protection hidden="1"/>
    </xf>
    <xf numFmtId="170" fontId="39" fillId="0" borderId="36" xfId="0" applyNumberFormat="1" applyFont="1" applyBorder="1" applyAlignment="1" applyProtection="1">
      <alignment horizontal="center"/>
      <protection locked="0"/>
    </xf>
    <xf numFmtId="0" fontId="2" fillId="0" borderId="42" xfId="0" applyFont="1" applyBorder="1"/>
    <xf numFmtId="0" fontId="2" fillId="0" borderId="36" xfId="0" applyFont="1" applyBorder="1"/>
    <xf numFmtId="1" fontId="31" fillId="0" borderId="3" xfId="0" applyNumberFormat="1" applyFont="1" applyBorder="1" applyAlignment="1" applyProtection="1">
      <alignment horizontal="center"/>
      <protection hidden="1"/>
    </xf>
    <xf numFmtId="1" fontId="0" fillId="9" borderId="0" xfId="0" applyNumberFormat="1" applyFill="1" applyAlignment="1">
      <alignment horizontal="center"/>
    </xf>
    <xf numFmtId="0" fontId="29" fillId="7" borderId="7" xfId="0" applyFont="1" applyFill="1" applyBorder="1" applyAlignment="1">
      <alignment horizontal="right" vertical="center"/>
    </xf>
    <xf numFmtId="0" fontId="32" fillId="7" borderId="2" xfId="0" applyFont="1" applyFill="1" applyBorder="1" applyAlignment="1">
      <alignment vertical="center"/>
    </xf>
    <xf numFmtId="0" fontId="2" fillId="0" borderId="0" xfId="0" applyFont="1"/>
    <xf numFmtId="172" fontId="2" fillId="0" borderId="0" xfId="0" applyNumberFormat="1" applyFont="1"/>
    <xf numFmtId="172" fontId="2" fillId="0" borderId="36" xfId="0" applyNumberFormat="1" applyFont="1" applyBorder="1" applyAlignment="1">
      <alignment horizontal="center"/>
    </xf>
    <xf numFmtId="173" fontId="62" fillId="0" borderId="36" xfId="0" applyNumberFormat="1" applyFont="1" applyBorder="1" applyAlignment="1" applyProtection="1">
      <alignment horizontal="center"/>
      <protection hidden="1"/>
    </xf>
    <xf numFmtId="4" fontId="64" fillId="7" borderId="33" xfId="0" applyNumberFormat="1" applyFont="1" applyFill="1" applyBorder="1" applyAlignment="1">
      <alignment horizontal="center" wrapText="1"/>
    </xf>
    <xf numFmtId="0" fontId="32" fillId="7" borderId="17" xfId="0" applyFont="1" applyFill="1" applyBorder="1" applyAlignment="1">
      <alignment vertical="center"/>
    </xf>
    <xf numFmtId="0" fontId="32" fillId="7" borderId="39" xfId="0" applyFont="1" applyFill="1" applyBorder="1" applyAlignment="1">
      <alignment vertical="center"/>
    </xf>
    <xf numFmtId="1" fontId="38" fillId="18" borderId="17" xfId="0" applyNumberFormat="1" applyFont="1" applyFill="1" applyBorder="1" applyAlignment="1">
      <alignment horizontal="center" vertical="center" wrapText="1"/>
    </xf>
    <xf numFmtId="0" fontId="31" fillId="7" borderId="2" xfId="0" applyFont="1" applyFill="1" applyBorder="1" applyAlignment="1">
      <alignment horizontal="center"/>
    </xf>
    <xf numFmtId="0" fontId="31" fillId="9" borderId="36" xfId="0" applyFont="1" applyFill="1" applyBorder="1" applyAlignment="1">
      <alignment horizontal="center"/>
    </xf>
    <xf numFmtId="2" fontId="31" fillId="9" borderId="36" xfId="0" applyNumberFormat="1" applyFont="1" applyFill="1" applyBorder="1" applyAlignment="1">
      <alignment horizontal="center"/>
    </xf>
    <xf numFmtId="49" fontId="31" fillId="9" borderId="36" xfId="0" applyNumberFormat="1" applyFont="1" applyFill="1" applyBorder="1" applyAlignment="1">
      <alignment horizontal="center"/>
    </xf>
    <xf numFmtId="0" fontId="31" fillId="9" borderId="36" xfId="0" applyFont="1" applyFill="1" applyBorder="1"/>
    <xf numFmtId="14" fontId="39" fillId="20" borderId="12" xfId="0" applyNumberFormat="1" applyFont="1" applyFill="1" applyBorder="1" applyAlignment="1">
      <alignment horizontal="center" vertical="center"/>
    </xf>
    <xf numFmtId="14" fontId="39" fillId="21" borderId="12" xfId="0" applyNumberFormat="1" applyFont="1" applyFill="1" applyBorder="1" applyAlignment="1">
      <alignment horizontal="center" vertical="center"/>
    </xf>
    <xf numFmtId="14" fontId="39" fillId="23" borderId="12" xfId="0" applyNumberFormat="1" applyFont="1" applyFill="1" applyBorder="1" applyAlignment="1">
      <alignment horizontal="center" vertical="center"/>
    </xf>
    <xf numFmtId="164" fontId="26" fillId="17" borderId="20" xfId="0" applyNumberFormat="1" applyFont="1" applyFill="1" applyBorder="1" applyAlignment="1">
      <alignment horizontal="center"/>
    </xf>
    <xf numFmtId="168" fontId="31" fillId="17" borderId="3" xfId="0" applyNumberFormat="1" applyFont="1" applyFill="1" applyBorder="1"/>
    <xf numFmtId="164" fontId="26" fillId="17" borderId="3" xfId="0" applyNumberFormat="1" applyFont="1" applyFill="1" applyBorder="1" applyAlignment="1">
      <alignment horizontal="center"/>
    </xf>
    <xf numFmtId="0" fontId="39" fillId="17" borderId="16" xfId="0" applyFont="1" applyFill="1" applyBorder="1" applyAlignment="1">
      <alignment horizontal="center" vertical="center" wrapText="1"/>
    </xf>
    <xf numFmtId="0" fontId="33" fillId="17" borderId="16" xfId="0" applyFont="1" applyFill="1" applyBorder="1" applyAlignment="1">
      <alignment horizontal="center" vertical="center"/>
    </xf>
    <xf numFmtId="0" fontId="39" fillId="17" borderId="30" xfId="0" applyFont="1" applyFill="1" applyBorder="1" applyAlignment="1">
      <alignment horizontal="center" vertical="center" wrapText="1"/>
    </xf>
    <xf numFmtId="4" fontId="26" fillId="17" borderId="5" xfId="0" applyNumberFormat="1" applyFont="1" applyFill="1" applyBorder="1" applyAlignment="1">
      <alignment horizontal="center"/>
    </xf>
    <xf numFmtId="0" fontId="0" fillId="17" borderId="0" xfId="0" applyFill="1"/>
    <xf numFmtId="0" fontId="0" fillId="17" borderId="36" xfId="0" applyFill="1" applyBorder="1"/>
    <xf numFmtId="164" fontId="26" fillId="17" borderId="13" xfId="0" applyNumberFormat="1" applyFont="1" applyFill="1" applyBorder="1" applyAlignment="1">
      <alignment horizontal="center"/>
    </xf>
    <xf numFmtId="164" fontId="26" fillId="17" borderId="3" xfId="0" applyNumberFormat="1" applyFont="1" applyFill="1" applyBorder="1" applyAlignment="1" applyProtection="1">
      <alignment horizontal="center"/>
      <protection hidden="1"/>
    </xf>
    <xf numFmtId="0" fontId="33" fillId="17" borderId="21" xfId="0" applyFont="1" applyFill="1" applyBorder="1" applyAlignment="1">
      <alignment horizontal="right" vertical="center"/>
    </xf>
    <xf numFmtId="0" fontId="42" fillId="17" borderId="5" xfId="0" applyFont="1" applyFill="1" applyBorder="1" applyAlignment="1">
      <alignment horizontal="center" vertical="center"/>
    </xf>
    <xf numFmtId="0" fontId="17" fillId="17" borderId="16" xfId="0" applyFont="1" applyFill="1" applyBorder="1" applyAlignment="1">
      <alignment horizontal="center" vertical="center" wrapText="1"/>
    </xf>
    <xf numFmtId="0" fontId="19" fillId="17" borderId="16" xfId="0" applyFont="1" applyFill="1" applyBorder="1" applyAlignment="1">
      <alignment horizontal="center" vertical="center" wrapText="1"/>
    </xf>
    <xf numFmtId="14" fontId="31" fillId="17" borderId="27" xfId="0" applyNumberFormat="1" applyFont="1" applyFill="1" applyBorder="1" applyAlignment="1">
      <alignment horizontal="center" vertical="center"/>
    </xf>
    <xf numFmtId="167" fontId="0" fillId="17" borderId="0" xfId="0" applyNumberFormat="1" applyFill="1"/>
    <xf numFmtId="0" fontId="0" fillId="17" borderId="0" xfId="0" applyFill="1" applyAlignment="1">
      <alignment wrapText="1"/>
    </xf>
    <xf numFmtId="0" fontId="49" fillId="0" borderId="36" xfId="0" applyFont="1" applyBorder="1" applyAlignment="1" applyProtection="1">
      <alignment horizontal="left"/>
      <protection hidden="1"/>
    </xf>
    <xf numFmtId="0" fontId="49" fillId="12" borderId="10" xfId="0" applyFont="1" applyFill="1" applyBorder="1" applyAlignment="1">
      <alignment horizontal="left"/>
    </xf>
    <xf numFmtId="4" fontId="49" fillId="12" borderId="10" xfId="0" applyNumberFormat="1" applyFont="1" applyFill="1" applyBorder="1" applyAlignment="1">
      <alignment horizontal="center"/>
    </xf>
    <xf numFmtId="0" fontId="49" fillId="12" borderId="44" xfId="0" applyFont="1" applyFill="1" applyBorder="1" applyAlignment="1">
      <alignment horizontal="left"/>
    </xf>
    <xf numFmtId="4" fontId="49" fillId="12" borderId="44" xfId="0" applyNumberFormat="1" applyFont="1" applyFill="1" applyBorder="1" applyAlignment="1">
      <alignment horizontal="center"/>
    </xf>
    <xf numFmtId="0" fontId="49" fillId="0" borderId="36" xfId="0" applyFont="1" applyBorder="1" applyAlignment="1" applyProtection="1">
      <alignment horizontal="left" wrapText="1"/>
      <protection hidden="1"/>
    </xf>
    <xf numFmtId="0" fontId="49" fillId="0" borderId="36" xfId="0" applyFont="1" applyBorder="1" applyAlignment="1" applyProtection="1">
      <alignment horizontal="center" wrapText="1"/>
      <protection hidden="1"/>
    </xf>
    <xf numFmtId="174" fontId="62" fillId="0" borderId="36" xfId="0" applyNumberFormat="1" applyFont="1" applyBorder="1" applyAlignment="1" applyProtection="1">
      <alignment horizontal="center"/>
      <protection hidden="1"/>
    </xf>
    <xf numFmtId="0" fontId="14" fillId="0" borderId="2" xfId="0" applyFont="1" applyBorder="1" applyAlignment="1">
      <alignment horizontal="center" vertical="center"/>
    </xf>
    <xf numFmtId="0" fontId="33" fillId="19" borderId="38" xfId="0" applyFont="1" applyFill="1" applyBorder="1" applyAlignment="1">
      <alignment horizontal="left"/>
    </xf>
    <xf numFmtId="0" fontId="33" fillId="19" borderId="39" xfId="0" applyFont="1" applyFill="1" applyBorder="1" applyAlignment="1">
      <alignment horizontal="left"/>
    </xf>
    <xf numFmtId="0" fontId="33" fillId="19" borderId="40" xfId="0" applyFont="1" applyFill="1" applyBorder="1" applyAlignment="1">
      <alignment horizontal="left"/>
    </xf>
    <xf numFmtId="0" fontId="0" fillId="17" borderId="0" xfId="0" applyFill="1" applyAlignment="1">
      <alignment horizontal="center"/>
    </xf>
    <xf numFmtId="0" fontId="0" fillId="17" borderId="0" xfId="0" applyFill="1"/>
    <xf numFmtId="0" fontId="65" fillId="17" borderId="7" xfId="0" applyFont="1" applyFill="1" applyBorder="1" applyAlignment="1">
      <alignment horizontal="center" vertical="center" wrapText="1"/>
    </xf>
    <xf numFmtId="0" fontId="40" fillId="0" borderId="0" xfId="0" applyFont="1" applyAlignment="1">
      <alignment horizontal="left"/>
    </xf>
    <xf numFmtId="0" fontId="37" fillId="22" borderId="3" xfId="0" applyFont="1" applyFill="1" applyBorder="1" applyAlignment="1">
      <alignment horizontal="center" vertical="center" wrapText="1"/>
    </xf>
    <xf numFmtId="0" fontId="37" fillId="11" borderId="3" xfId="0" applyFont="1" applyFill="1" applyBorder="1" applyAlignment="1">
      <alignment horizontal="center" vertical="center" wrapText="1"/>
    </xf>
    <xf numFmtId="0" fontId="29" fillId="7" borderId="15" xfId="0" applyFont="1" applyFill="1" applyBorder="1" applyAlignment="1">
      <alignment horizontal="center" vertical="center"/>
    </xf>
    <xf numFmtId="0" fontId="0" fillId="0" borderId="16" xfId="0" applyBorder="1"/>
    <xf numFmtId="0" fontId="0" fillId="0" borderId="2" xfId="0" applyBorder="1"/>
    <xf numFmtId="0" fontId="29" fillId="7" borderId="19" xfId="0" applyFont="1" applyFill="1" applyBorder="1" applyAlignment="1">
      <alignment horizontal="center" vertical="center"/>
    </xf>
    <xf numFmtId="0" fontId="0" fillId="0" borderId="36" xfId="0" applyBorder="1"/>
    <xf numFmtId="0" fontId="29" fillId="7" borderId="13" xfId="0" applyFont="1" applyFill="1" applyBorder="1" applyAlignment="1">
      <alignment horizontal="left" vertical="center"/>
    </xf>
    <xf numFmtId="0" fontId="0" fillId="0" borderId="3" xfId="0" applyBorder="1"/>
    <xf numFmtId="0" fontId="0" fillId="16" borderId="5" xfId="0" applyFill="1" applyBorder="1" applyAlignment="1">
      <alignment horizontal="center"/>
    </xf>
    <xf numFmtId="0" fontId="0" fillId="16" borderId="13" xfId="0" applyFill="1" applyBorder="1" applyAlignment="1">
      <alignment horizontal="center"/>
    </xf>
    <xf numFmtId="0" fontId="29" fillId="7" borderId="3" xfId="0" applyFont="1" applyFill="1" applyBorder="1" applyAlignment="1">
      <alignment horizontal="right" vertical="center"/>
    </xf>
    <xf numFmtId="14" fontId="0" fillId="0" borderId="3" xfId="0" applyNumberFormat="1" applyBorder="1"/>
    <xf numFmtId="0" fontId="26" fillId="7" borderId="11" xfId="0" applyFont="1" applyFill="1" applyBorder="1" applyAlignment="1">
      <alignment horizontal="left"/>
    </xf>
    <xf numFmtId="0" fontId="35" fillId="12" borderId="10" xfId="0" applyFont="1" applyFill="1" applyBorder="1" applyAlignment="1">
      <alignment horizontal="right"/>
    </xf>
    <xf numFmtId="0" fontId="35" fillId="12" borderId="5" xfId="0" applyFont="1" applyFill="1" applyBorder="1" applyAlignment="1">
      <alignment horizontal="right"/>
    </xf>
    <xf numFmtId="166" fontId="35" fillId="12" borderId="14" xfId="0" applyNumberFormat="1" applyFont="1" applyFill="1" applyBorder="1" applyAlignment="1">
      <alignment horizontal="right"/>
    </xf>
    <xf numFmtId="0" fontId="0" fillId="0" borderId="17" xfId="0" applyBorder="1" applyAlignment="1">
      <alignment horizontal="center"/>
    </xf>
    <xf numFmtId="0" fontId="31" fillId="7" borderId="0" xfId="0" applyFont="1" applyFill="1" applyAlignment="1">
      <alignment horizontal="left" vertical="top" wrapText="1"/>
    </xf>
    <xf numFmtId="0" fontId="0" fillId="0" borderId="5" xfId="0" applyBorder="1" applyAlignment="1">
      <alignment horizontal="center"/>
    </xf>
    <xf numFmtId="0" fontId="0" fillId="7" borderId="3" xfId="0" applyFill="1" applyBorder="1"/>
    <xf numFmtId="0" fontId="32" fillId="7" borderId="13" xfId="0" applyFont="1" applyFill="1" applyBorder="1" applyAlignment="1">
      <alignment horizontal="right" vertical="center"/>
    </xf>
    <xf numFmtId="166" fontId="35" fillId="12" borderId="14" xfId="0" applyNumberFormat="1" applyFont="1" applyFill="1" applyBorder="1" applyAlignment="1">
      <alignment horizontal="left"/>
    </xf>
    <xf numFmtId="0" fontId="29" fillId="7" borderId="17" xfId="0" applyFont="1" applyFill="1" applyBorder="1" applyAlignment="1">
      <alignment horizontal="center" vertical="center"/>
    </xf>
    <xf numFmtId="0" fontId="29" fillId="7" borderId="3" xfId="0" applyFont="1" applyFill="1" applyBorder="1" applyAlignment="1">
      <alignment horizontal="center" vertical="center"/>
    </xf>
    <xf numFmtId="0" fontId="0" fillId="0" borderId="17" xfId="0" applyBorder="1"/>
    <xf numFmtId="0" fontId="26" fillId="7" borderId="0" xfId="0" applyFont="1" applyFill="1" applyAlignment="1">
      <alignment horizontal="left" vertical="top" wrapText="1"/>
    </xf>
    <xf numFmtId="0" fontId="29" fillId="7" borderId="2" xfId="0" applyFont="1" applyFill="1" applyBorder="1" applyAlignment="1">
      <alignment horizontal="center" vertical="center"/>
    </xf>
    <xf numFmtId="0" fontId="32" fillId="17" borderId="3" xfId="0" applyFont="1" applyFill="1" applyBorder="1" applyAlignment="1">
      <alignment horizontal="left" vertical="center"/>
    </xf>
    <xf numFmtId="0" fontId="32" fillId="17" borderId="2" xfId="0" applyFont="1" applyFill="1" applyBorder="1" applyAlignment="1">
      <alignment horizontal="left" vertical="center"/>
    </xf>
    <xf numFmtId="0" fontId="0" fillId="7" borderId="38" xfId="0" applyFill="1" applyBorder="1"/>
    <xf numFmtId="0" fontId="0" fillId="7" borderId="39" xfId="0" applyFill="1" applyBorder="1"/>
    <xf numFmtId="0" fontId="34" fillId="7" borderId="0" xfId="0" applyFont="1" applyFill="1" applyAlignment="1">
      <alignment horizontal="left" vertical="top" wrapText="1"/>
    </xf>
    <xf numFmtId="49" fontId="0" fillId="0" borderId="2" xfId="0" applyNumberFormat="1" applyBorder="1"/>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17" borderId="39" xfId="0" applyFill="1" applyBorder="1"/>
    <xf numFmtId="0" fontId="0" fillId="17" borderId="40" xfId="0" applyFill="1" applyBorder="1"/>
    <xf numFmtId="0" fontId="32" fillId="17" borderId="3" xfId="0" applyFont="1" applyFill="1" applyBorder="1" applyAlignment="1">
      <alignment horizontal="center" vertical="center"/>
    </xf>
    <xf numFmtId="0" fontId="25" fillId="13" borderId="3" xfId="0" applyFont="1" applyFill="1" applyBorder="1" applyAlignment="1">
      <alignment horizontal="center" vertical="center" wrapText="1"/>
    </xf>
    <xf numFmtId="0" fontId="27" fillId="14" borderId="4" xfId="0" applyFont="1" applyFill="1" applyBorder="1" applyAlignment="1">
      <alignment horizontal="center" wrapText="1"/>
    </xf>
    <xf numFmtId="0" fontId="28" fillId="7" borderId="0" xfId="0" applyFont="1" applyFill="1" applyAlignment="1">
      <alignment horizontal="center" vertical="center"/>
    </xf>
    <xf numFmtId="1" fontId="0" fillId="0" borderId="3" xfId="0" applyNumberFormat="1" applyBorder="1"/>
    <xf numFmtId="0" fontId="31" fillId="7" borderId="6" xfId="0" applyFont="1" applyFill="1" applyBorder="1" applyAlignment="1">
      <alignment horizontal="center"/>
    </xf>
    <xf numFmtId="0" fontId="51" fillId="17" borderId="0" xfId="0" applyFont="1" applyFill="1" applyAlignment="1">
      <alignment horizontal="right" vertical="top"/>
    </xf>
    <xf numFmtId="0" fontId="26" fillId="17" borderId="0" xfId="0" applyFont="1" applyFill="1" applyAlignment="1">
      <alignment horizontal="left" vertical="top" wrapText="1"/>
    </xf>
    <xf numFmtId="0" fontId="26" fillId="17" borderId="0" xfId="0" applyFont="1" applyFill="1" applyAlignment="1">
      <alignment horizontal="left"/>
    </xf>
    <xf numFmtId="0" fontId="26" fillId="25" borderId="0" xfId="0" applyFont="1" applyFill="1" applyAlignment="1">
      <alignment horizontal="center"/>
    </xf>
    <xf numFmtId="0" fontId="52" fillId="26" borderId="0" xfId="0" applyFont="1" applyFill="1" applyAlignment="1">
      <alignment horizontal="center" vertical="center"/>
    </xf>
    <xf numFmtId="0" fontId="26" fillId="17" borderId="2" xfId="0" applyFont="1" applyFill="1" applyBorder="1" applyAlignment="1">
      <alignment horizontal="left" wrapText="1"/>
    </xf>
    <xf numFmtId="0" fontId="26" fillId="17" borderId="17" xfId="0" applyFont="1" applyFill="1" applyBorder="1" applyAlignment="1">
      <alignment horizontal="left" wrapText="1"/>
    </xf>
    <xf numFmtId="0" fontId="47" fillId="15" borderId="4" xfId="0" applyFont="1" applyFill="1" applyBorder="1" applyAlignment="1">
      <alignment horizontal="center" vertical="center" wrapText="1"/>
    </xf>
    <xf numFmtId="167" fontId="31" fillId="7" borderId="31" xfId="0" applyNumberFormat="1" applyFont="1" applyFill="1" applyBorder="1" applyAlignment="1">
      <alignment horizontal="right" vertical="center"/>
    </xf>
    <xf numFmtId="4" fontId="31" fillId="17" borderId="32" xfId="0" applyNumberFormat="1" applyFont="1" applyFill="1" applyBorder="1" applyAlignment="1">
      <alignment horizontal="right" vertical="center" wrapText="1"/>
    </xf>
    <xf numFmtId="0" fontId="0" fillId="7" borderId="33" xfId="0" applyFill="1" applyBorder="1"/>
    <xf numFmtId="0" fontId="33" fillId="24" borderId="28" xfId="0" applyFont="1" applyFill="1" applyBorder="1" applyAlignment="1">
      <alignment horizontal="center" vertical="center"/>
    </xf>
    <xf numFmtId="0" fontId="31" fillId="17" borderId="22" xfId="0" applyFont="1" applyFill="1" applyBorder="1" applyAlignment="1">
      <alignment horizontal="center" vertical="center" wrapText="1"/>
    </xf>
    <xf numFmtId="0" fontId="38" fillId="17" borderId="29" xfId="0" applyFont="1" applyFill="1" applyBorder="1" applyAlignment="1">
      <alignment horizontal="center" vertical="center" wrapText="1"/>
    </xf>
    <xf numFmtId="0" fontId="26" fillId="11" borderId="3" xfId="0" applyFont="1" applyFill="1" applyBorder="1" applyAlignment="1">
      <alignment horizontal="center" vertical="top" wrapText="1"/>
    </xf>
    <xf numFmtId="0" fontId="45" fillId="0" borderId="0" xfId="0" applyFont="1" applyAlignment="1">
      <alignment horizontal="center"/>
    </xf>
    <xf numFmtId="0" fontId="47" fillId="15" borderId="3" xfId="0" applyFont="1" applyFill="1" applyBorder="1" applyAlignment="1">
      <alignment horizontal="center" vertical="center" wrapText="1"/>
    </xf>
    <xf numFmtId="0" fontId="0" fillId="17" borderId="13" xfId="0" applyFill="1" applyBorder="1"/>
    <xf numFmtId="0" fontId="43" fillId="17" borderId="25" xfId="0" applyFont="1" applyFill="1" applyBorder="1" applyAlignment="1">
      <alignment horizontal="center" vertical="center"/>
    </xf>
    <xf numFmtId="1" fontId="0" fillId="17" borderId="26" xfId="0" applyNumberFormat="1" applyFill="1" applyBorder="1"/>
    <xf numFmtId="1" fontId="44" fillId="17" borderId="5" xfId="0" applyNumberFormat="1" applyFont="1" applyFill="1" applyBorder="1" applyAlignment="1">
      <alignment horizontal="center" vertical="center"/>
    </xf>
    <xf numFmtId="4" fontId="17" fillId="17" borderId="13" xfId="0" applyNumberFormat="1" applyFont="1" applyFill="1" applyBorder="1" applyAlignment="1">
      <alignment horizontal="left" vertical="center" wrapText="1"/>
    </xf>
    <xf numFmtId="14" fontId="31" fillId="17" borderId="16" xfId="0" applyNumberFormat="1" applyFont="1" applyFill="1" applyBorder="1" applyAlignment="1">
      <alignment horizontal="center" vertical="center"/>
    </xf>
    <xf numFmtId="0" fontId="31" fillId="17" borderId="24" xfId="0" applyFont="1" applyFill="1" applyBorder="1" applyAlignment="1">
      <alignment horizontal="center" vertical="center"/>
    </xf>
    <xf numFmtId="0" fontId="31" fillId="17" borderId="5" xfId="0" applyFont="1" applyFill="1" applyBorder="1" applyAlignment="1">
      <alignment horizontal="center" vertical="center" wrapText="1"/>
    </xf>
    <xf numFmtId="0" fontId="0" fillId="17" borderId="5" xfId="0" applyFill="1" applyBorder="1" applyAlignment="1">
      <alignment horizontal="center" vertical="center"/>
    </xf>
    <xf numFmtId="0" fontId="31" fillId="17" borderId="20" xfId="0" applyFont="1" applyFill="1" applyBorder="1" applyAlignment="1">
      <alignment horizontal="center" vertical="center" wrapText="1"/>
    </xf>
    <xf numFmtId="0" fontId="30" fillId="17" borderId="21" xfId="0" applyFont="1" applyFill="1" applyBorder="1" applyAlignment="1">
      <alignment horizontal="center" vertical="center"/>
    </xf>
    <xf numFmtId="0" fontId="38" fillId="17" borderId="21" xfId="0" applyFont="1" applyFill="1" applyBorder="1" applyAlignment="1">
      <alignment horizontal="center" vertical="center" wrapText="1"/>
    </xf>
    <xf numFmtId="0" fontId="31" fillId="17" borderId="22" xfId="0" applyFont="1" applyFill="1" applyBorder="1" applyAlignment="1">
      <alignment vertical="center" wrapText="1"/>
    </xf>
    <xf numFmtId="0" fontId="0" fillId="17" borderId="23" xfId="0" applyFill="1" applyBorder="1" applyAlignment="1">
      <alignment horizontal="center" vertical="center"/>
    </xf>
    <xf numFmtId="4" fontId="17" fillId="17" borderId="43" xfId="0" applyNumberFormat="1" applyFont="1" applyFill="1" applyBorder="1" applyAlignment="1">
      <alignment horizontal="left" vertical="center" wrapText="1"/>
    </xf>
    <xf numFmtId="4" fontId="17" fillId="17" borderId="15" xfId="0" applyNumberFormat="1" applyFont="1" applyFill="1" applyBorder="1" applyAlignment="1">
      <alignment horizontal="left" vertical="center" wrapText="1"/>
    </xf>
    <xf numFmtId="0" fontId="31" fillId="0" borderId="7" xfId="0" applyFont="1" applyBorder="1" applyAlignment="1">
      <alignment horizontal="left" vertical="center" wrapText="1"/>
    </xf>
    <xf numFmtId="0" fontId="60" fillId="0" borderId="35" xfId="0" applyFont="1" applyBorder="1" applyAlignment="1">
      <alignment horizontal="center" vertical="top"/>
    </xf>
    <xf numFmtId="0" fontId="26" fillId="0" borderId="35" xfId="0" applyFont="1" applyBorder="1" applyAlignment="1">
      <alignment horizontal="center" vertical="top"/>
    </xf>
    <xf numFmtId="0" fontId="40" fillId="0" borderId="0" xfId="0" applyFont="1" applyAlignment="1">
      <alignment horizontal="left" vertical="top" wrapText="1"/>
    </xf>
    <xf numFmtId="0" fontId="0" fillId="0" borderId="34" xfId="0" applyBorder="1"/>
    <xf numFmtId="0" fontId="26" fillId="0" borderId="0" xfId="0" applyFont="1" applyAlignment="1">
      <alignment horizontal="center" vertical="top"/>
    </xf>
    <xf numFmtId="0" fontId="26" fillId="0" borderId="5" xfId="0" applyFont="1" applyBorder="1" applyAlignment="1">
      <alignment horizontal="left" vertical="center"/>
    </xf>
    <xf numFmtId="0" fontId="27" fillId="0" borderId="13" xfId="0" applyFont="1" applyBorder="1" applyAlignment="1">
      <alignment horizontal="center" vertical="center"/>
    </xf>
    <xf numFmtId="0" fontId="31" fillId="0" borderId="7" xfId="0" applyFont="1" applyBorder="1" applyAlignment="1">
      <alignment horizontal="left" vertical="center"/>
    </xf>
    <xf numFmtId="0" fontId="0" fillId="0" borderId="0" xfId="0"/>
    <xf numFmtId="0" fontId="31" fillId="0" borderId="5" xfId="0" applyFont="1" applyBorder="1" applyAlignment="1">
      <alignment horizontal="right" vertical="center" wrapText="1"/>
    </xf>
    <xf numFmtId="0" fontId="38"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27" fillId="0" borderId="5" xfId="0" applyFont="1" applyBorder="1" applyAlignment="1" applyProtection="1">
      <alignment horizontal="center"/>
      <protection locked="0"/>
    </xf>
    <xf numFmtId="0" fontId="27" fillId="0" borderId="14" xfId="0" applyFont="1" applyBorder="1" applyAlignment="1" applyProtection="1">
      <alignment horizontal="center"/>
      <protection locked="0"/>
    </xf>
    <xf numFmtId="0" fontId="27" fillId="0" borderId="13" xfId="0" applyFont="1" applyBorder="1" applyAlignment="1" applyProtection="1">
      <alignment horizontal="center"/>
      <protection locked="0"/>
    </xf>
    <xf numFmtId="172" fontId="27" fillId="0" borderId="5" xfId="0" applyNumberFormat="1" applyFont="1" applyBorder="1" applyAlignment="1" applyProtection="1">
      <alignment horizontal="center"/>
      <protection locked="0"/>
    </xf>
    <xf numFmtId="0" fontId="26" fillId="0" borderId="5" xfId="0" applyFont="1" applyBorder="1" applyAlignment="1">
      <alignment horizontal="right" vertical="center"/>
    </xf>
    <xf numFmtId="165" fontId="26" fillId="0" borderId="14" xfId="0" applyNumberFormat="1" applyFont="1" applyBorder="1" applyAlignment="1">
      <alignment horizontal="left" vertical="center"/>
    </xf>
    <xf numFmtId="0" fontId="26" fillId="0" borderId="13" xfId="0" applyFont="1" applyBorder="1" applyAlignment="1">
      <alignment horizontal="center" vertical="center"/>
    </xf>
    <xf numFmtId="0" fontId="26" fillId="0" borderId="3" xfId="0" applyFont="1" applyBorder="1" applyAlignment="1">
      <alignment horizontal="right" vertical="center"/>
    </xf>
    <xf numFmtId="14" fontId="56" fillId="0" borderId="3" xfId="0" applyNumberFormat="1" applyFont="1" applyBorder="1" applyAlignment="1">
      <alignment horizontal="left" vertical="center"/>
    </xf>
    <xf numFmtId="0" fontId="26" fillId="0" borderId="5" xfId="0" applyFont="1" applyBorder="1" applyAlignment="1">
      <alignment horizontal="left" vertical="center" wrapText="1"/>
    </xf>
    <xf numFmtId="0" fontId="26" fillId="0" borderId="5" xfId="0" applyFont="1" applyBorder="1" applyAlignment="1">
      <alignment horizontal="right" vertical="center" wrapText="1"/>
    </xf>
    <xf numFmtId="0" fontId="26" fillId="0" borderId="8" xfId="0" applyFont="1" applyBorder="1" applyAlignment="1">
      <alignment horizontal="right" vertical="center"/>
    </xf>
    <xf numFmtId="0" fontId="56" fillId="0" borderId="3" xfId="0" applyFont="1" applyBorder="1" applyAlignment="1">
      <alignment horizontal="center" vertical="center" wrapText="1"/>
    </xf>
    <xf numFmtId="0" fontId="26" fillId="0" borderId="3" xfId="0" applyFont="1" applyBorder="1" applyAlignment="1">
      <alignment horizontal="right" vertical="center" wrapText="1"/>
    </xf>
    <xf numFmtId="166" fontId="56" fillId="0" borderId="11" xfId="0" applyNumberFormat="1" applyFont="1" applyBorder="1" applyAlignment="1">
      <alignment horizontal="left"/>
    </xf>
    <xf numFmtId="0" fontId="27" fillId="0" borderId="13" xfId="0" applyFont="1" applyBorder="1" applyAlignment="1">
      <alignment horizontal="left" vertical="center"/>
    </xf>
    <xf numFmtId="0" fontId="26" fillId="0" borderId="6" xfId="0" applyFont="1" applyBorder="1" applyAlignment="1">
      <alignment horizontal="left" vertical="center"/>
    </xf>
    <xf numFmtId="0" fontId="56" fillId="0" borderId="8" xfId="0" applyFont="1" applyBorder="1" applyAlignment="1">
      <alignment horizontal="left" vertical="center"/>
    </xf>
    <xf numFmtId="0" fontId="40" fillId="0" borderId="5" xfId="0" applyFont="1" applyBorder="1" applyAlignment="1">
      <alignment horizontal="center" vertical="center"/>
    </xf>
    <xf numFmtId="0" fontId="54" fillId="0" borderId="13" xfId="0" applyFont="1" applyBorder="1" applyAlignment="1">
      <alignment horizontal="left" vertical="center"/>
    </xf>
    <xf numFmtId="0" fontId="30" fillId="0" borderId="7" xfId="0" applyFont="1" applyBorder="1" applyAlignment="1">
      <alignment horizontal="left"/>
    </xf>
  </cellXfs>
  <cellStyles count="21">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ConditionalStyle_1" xfId="7" xr:uid="{00000000-0005-0000-0000-000005000000}"/>
    <cellStyle name="Error" xfId="8" xr:uid="{00000000-0005-0000-0000-000006000000}"/>
    <cellStyle name="Footnote" xfId="9" xr:uid="{00000000-0005-0000-0000-000007000000}"/>
    <cellStyle name="Good" xfId="10" xr:uid="{00000000-0005-0000-0000-000008000000}"/>
    <cellStyle name="Heading" xfId="11" xr:uid="{00000000-0005-0000-0000-000009000000}"/>
    <cellStyle name="Heading 1" xfId="12" xr:uid="{00000000-0005-0000-0000-00000A000000}"/>
    <cellStyle name="Heading 2" xfId="13" xr:uid="{00000000-0005-0000-0000-00000B000000}"/>
    <cellStyle name="Hyperlink" xfId="14" xr:uid="{00000000-0005-0000-0000-00000C000000}"/>
    <cellStyle name="Neutral" xfId="1" builtinId="28" customBuiltin="1"/>
    <cellStyle name="Note" xfId="15" xr:uid="{00000000-0005-0000-0000-00000E000000}"/>
    <cellStyle name="Result" xfId="16" xr:uid="{00000000-0005-0000-0000-00000F000000}"/>
    <cellStyle name="Standard" xfId="0" builtinId="0" customBuiltin="1"/>
    <cellStyle name="Status" xfId="17" xr:uid="{00000000-0005-0000-0000-000011000000}"/>
    <cellStyle name="Text" xfId="18" xr:uid="{00000000-0005-0000-0000-000012000000}"/>
    <cellStyle name="Warning" xfId="19" xr:uid="{00000000-0005-0000-0000-000013000000}"/>
    <cellStyle name="WEiss" xfId="20" xr:uid="{00000000-0005-0000-0000-000014000000}"/>
  </cellStyles>
  <dxfs count="49">
    <dxf>
      <font>
        <color theme="0"/>
      </font>
    </dxf>
    <dxf>
      <font>
        <color theme="0"/>
      </font>
    </dxf>
    <dxf>
      <font>
        <color rgb="FF006600"/>
      </font>
      <fill>
        <patternFill patternType="solid">
          <fgColor rgb="FFCCFFCC"/>
          <bgColor rgb="FFCCFFCC"/>
        </patternFill>
      </fill>
    </dxf>
    <dxf>
      <font>
        <color auto="1"/>
      </font>
      <fill>
        <patternFill>
          <bgColor theme="9" tint="0.59996337778862885"/>
        </patternFill>
      </fill>
    </dxf>
    <dxf>
      <font>
        <color auto="1"/>
      </font>
      <fill>
        <patternFill>
          <bgColor rgb="FF92D050"/>
        </patternFill>
      </fill>
    </dxf>
    <dxf>
      <font>
        <color theme="0" tint="-0.24994659260841701"/>
      </font>
    </dxf>
    <dxf>
      <font>
        <b/>
        <i val="0"/>
        <color rgb="FFFFFFFF"/>
      </font>
      <fill>
        <patternFill patternType="solid">
          <fgColor rgb="FFFF0000"/>
          <bgColor rgb="FFFF0000"/>
        </patternFill>
      </fill>
    </dxf>
    <dxf>
      <font>
        <color theme="0" tint="-0.24994659260841701"/>
      </font>
    </dxf>
    <dxf>
      <font>
        <color theme="0"/>
      </font>
    </dxf>
    <dxf>
      <font>
        <color theme="0" tint="-0.24994659260841701"/>
      </font>
    </dxf>
    <dxf>
      <font>
        <b/>
        <i val="0"/>
        <color rgb="FFFFFFFF"/>
      </font>
      <fill>
        <patternFill patternType="solid">
          <fgColor rgb="FFFF0000"/>
          <bgColor rgb="FFFF0000"/>
        </patternFill>
      </fill>
    </dxf>
    <dxf>
      <font>
        <color theme="0" tint="-0.24994659260841701"/>
      </font>
    </dxf>
    <dxf>
      <font>
        <color theme="0" tint="-0.24994659260841701"/>
      </font>
    </dxf>
    <dxf>
      <font>
        <b/>
        <i val="0"/>
        <color rgb="FFFFFFFF"/>
      </font>
      <fill>
        <patternFill patternType="solid">
          <fgColor rgb="FFFF0000"/>
          <bgColor rgb="FFFF0000"/>
        </patternFill>
      </fill>
    </dxf>
    <dxf>
      <font>
        <color rgb="FF006600"/>
      </font>
      <fill>
        <patternFill patternType="solid">
          <fgColor rgb="FFCCFFCC"/>
          <bgColor rgb="FFCCFFCC"/>
        </patternFill>
      </fill>
    </dxf>
    <dxf>
      <font>
        <b/>
      </font>
      <fill>
        <patternFill patternType="solid">
          <fgColor rgb="FFDDDDDD"/>
          <bgColor rgb="FFDDDDDD"/>
        </patternFill>
      </fill>
    </dxf>
    <dxf>
      <font>
        <color theme="0" tint="-0.24994659260841701"/>
      </font>
    </dxf>
    <dxf>
      <font>
        <b/>
        <i val="0"/>
        <color rgb="FFFFFFFF"/>
      </font>
      <fill>
        <patternFill patternType="solid">
          <fgColor rgb="FFFF0000"/>
          <bgColor rgb="FFFF0000"/>
        </patternFill>
      </fill>
    </dxf>
    <dxf>
      <font>
        <color theme="0" tint="-0.24994659260841701"/>
      </font>
    </dxf>
    <dxf>
      <font>
        <color theme="0"/>
      </font>
    </dxf>
    <dxf>
      <font>
        <color theme="0" tint="-0.24994659260841701"/>
      </font>
    </dxf>
    <dxf>
      <font>
        <b/>
        <i val="0"/>
        <color rgb="FFFFFFFF"/>
      </font>
      <fill>
        <patternFill patternType="solid">
          <fgColor rgb="FFFF0000"/>
          <bgColor rgb="FFFF0000"/>
        </patternFill>
      </fill>
    </dxf>
    <dxf>
      <font>
        <color theme="0" tint="-0.24994659260841701"/>
      </font>
    </dxf>
    <dxf>
      <font>
        <color theme="0" tint="-0.24994659260841701"/>
      </font>
    </dxf>
    <dxf>
      <font>
        <b/>
        <i val="0"/>
        <color rgb="FFFFFFFF"/>
      </font>
      <fill>
        <patternFill patternType="solid">
          <fgColor rgb="FFFF0000"/>
          <bgColor rgb="FFFF0000"/>
        </patternFill>
      </fill>
    </dxf>
    <dxf>
      <font>
        <color rgb="FF006600"/>
      </font>
      <fill>
        <patternFill patternType="solid">
          <fgColor rgb="FFCCFFCC"/>
          <bgColor rgb="FFCCFFCC"/>
        </patternFill>
      </fill>
    </dxf>
    <dxf>
      <font>
        <b/>
      </font>
      <fill>
        <patternFill patternType="solid">
          <fgColor rgb="FFDDDDDD"/>
          <bgColor rgb="FFDDDDDD"/>
        </patternFill>
      </fill>
    </dxf>
    <dxf>
      <font>
        <color theme="0" tint="-0.24994659260841701"/>
      </font>
    </dxf>
    <dxf>
      <font>
        <b/>
        <i val="0"/>
        <color rgb="FFFFFFFF"/>
      </font>
      <fill>
        <patternFill patternType="solid">
          <fgColor rgb="FFFF0000"/>
          <bgColor rgb="FFFF0000"/>
        </patternFill>
      </fill>
    </dxf>
    <dxf>
      <font>
        <color theme="0" tint="-0.24994659260841701"/>
      </font>
    </dxf>
    <dxf>
      <font>
        <color theme="0"/>
      </font>
    </dxf>
    <dxf>
      <font>
        <color theme="0" tint="-0.24994659260841701"/>
      </font>
    </dxf>
    <dxf>
      <font>
        <b/>
        <i val="0"/>
        <color rgb="FFFFFFFF"/>
      </font>
      <fill>
        <patternFill patternType="solid">
          <fgColor rgb="FFFF0000"/>
          <bgColor rgb="FFFF0000"/>
        </patternFill>
      </fill>
    </dxf>
    <dxf>
      <font>
        <color theme="0" tint="-0.24994659260841701"/>
      </font>
    </dxf>
    <dxf>
      <font>
        <color theme="0" tint="-0.24994659260841701"/>
      </font>
    </dxf>
    <dxf>
      <font>
        <b/>
        <i val="0"/>
        <color rgb="FFFFFFFF"/>
      </font>
      <fill>
        <patternFill patternType="solid">
          <fgColor rgb="FFFF0000"/>
          <bgColor rgb="FFFF0000"/>
        </patternFill>
      </fill>
    </dxf>
    <dxf>
      <font>
        <color rgb="FF006600"/>
      </font>
      <fill>
        <patternFill patternType="solid">
          <fgColor rgb="FFCCFFCC"/>
          <bgColor rgb="FFCCFFCC"/>
        </patternFill>
      </fill>
    </dxf>
    <dxf>
      <font>
        <b/>
      </font>
      <fill>
        <patternFill patternType="solid">
          <fgColor rgb="FFDDDDDD"/>
          <bgColor rgb="FFDDDDDD"/>
        </patternFill>
      </fill>
    </dxf>
    <dxf>
      <font>
        <color theme="0" tint="-0.24994659260841701"/>
      </font>
    </dxf>
    <dxf>
      <font>
        <b/>
        <i val="0"/>
        <color rgb="FFFFFFFF"/>
      </font>
      <fill>
        <patternFill patternType="solid">
          <fgColor rgb="FFFF0000"/>
          <bgColor rgb="FFFF0000"/>
        </patternFill>
      </fill>
    </dxf>
    <dxf>
      <font>
        <color theme="0" tint="-0.24994659260841701"/>
      </font>
    </dxf>
    <dxf>
      <font>
        <color theme="0"/>
      </font>
    </dxf>
    <dxf>
      <font>
        <b/>
        <i val="0"/>
        <color rgb="FFFFFFFF"/>
      </font>
      <fill>
        <patternFill patternType="solid">
          <fgColor rgb="FFFF0000"/>
          <bgColor rgb="FFFF0000"/>
        </patternFill>
      </fill>
    </dxf>
    <dxf>
      <font>
        <color theme="0" tint="-0.24994659260841701"/>
      </font>
    </dxf>
    <dxf>
      <font>
        <color theme="0" tint="-0.24994659260841701"/>
      </font>
    </dxf>
    <dxf>
      <font>
        <b/>
        <i val="0"/>
        <color rgb="FFFFFFFF"/>
      </font>
      <fill>
        <patternFill patternType="solid">
          <fgColor rgb="FFFF0000"/>
          <bgColor rgb="FFFF0000"/>
        </patternFill>
      </fill>
    </dxf>
    <dxf>
      <font>
        <color rgb="FF006600"/>
      </font>
      <fill>
        <patternFill patternType="solid">
          <fgColor rgb="FFCCFFCC"/>
          <bgColor rgb="FFCCFFCC"/>
        </patternFill>
      </fill>
    </dxf>
    <dxf>
      <font>
        <b/>
      </font>
      <fill>
        <patternFill patternType="solid">
          <fgColor rgb="FFDDDDDD"/>
          <bgColor rgb="FFDDDDDD"/>
        </patternFill>
      </fill>
    </dxf>
    <dxf>
      <font>
        <b/>
        <i val="0"/>
        <color rgb="FFFFFFFF"/>
      </font>
      <fill>
        <patternFill patternType="solid">
          <fgColor rgb="FFFF0000"/>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opLeftCell="A12" workbookViewId="0">
      <selection activeCell="B17" sqref="B17"/>
    </sheetView>
  </sheetViews>
  <sheetFormatPr baseColWidth="10" defaultColWidth="10.85546875" defaultRowHeight="12.75"/>
  <cols>
    <col min="1" max="1" width="29.42578125" customWidth="1"/>
    <col min="2" max="2" width="84.42578125" customWidth="1"/>
    <col min="3" max="1024" width="11.42578125" customWidth="1"/>
  </cols>
  <sheetData>
    <row r="1" spans="1:2" ht="18">
      <c r="A1" s="154" t="s">
        <v>0</v>
      </c>
      <c r="B1" s="154"/>
    </row>
    <row r="2" spans="1:2" ht="31.5" customHeight="1">
      <c r="A2" s="1" t="s">
        <v>1</v>
      </c>
      <c r="B2" s="2" t="s">
        <v>2</v>
      </c>
    </row>
    <row r="3" spans="1:2" ht="38.25">
      <c r="A3" s="3" t="s">
        <v>3</v>
      </c>
      <c r="B3" s="4" t="s">
        <v>4</v>
      </c>
    </row>
    <row r="4" spans="1:2" ht="52.5" customHeight="1">
      <c r="A4" s="5" t="s">
        <v>5</v>
      </c>
      <c r="B4" s="4" t="s">
        <v>6</v>
      </c>
    </row>
    <row r="5" spans="1:2" ht="42" customHeight="1">
      <c r="A5" s="6" t="s">
        <v>7</v>
      </c>
      <c r="B5" s="4" t="s">
        <v>8</v>
      </c>
    </row>
    <row r="6" spans="1:2" ht="28.5" customHeight="1">
      <c r="A6" s="7" t="s">
        <v>9</v>
      </c>
      <c r="B6" s="4" t="s">
        <v>10</v>
      </c>
    </row>
    <row r="7" spans="1:2" ht="40.5" customHeight="1">
      <c r="A7" s="7" t="s">
        <v>11</v>
      </c>
      <c r="B7" s="4" t="s">
        <v>12</v>
      </c>
    </row>
    <row r="8" spans="1:2" ht="66" customHeight="1">
      <c r="A8" s="7" t="s">
        <v>13</v>
      </c>
      <c r="B8" s="4" t="s">
        <v>14</v>
      </c>
    </row>
    <row r="9" spans="1:2" ht="49.5" customHeight="1">
      <c r="A9" s="7" t="s">
        <v>15</v>
      </c>
      <c r="B9" s="4" t="s">
        <v>16</v>
      </c>
    </row>
    <row r="10" spans="1:2" ht="78.75" customHeight="1">
      <c r="A10" s="7" t="s">
        <v>17</v>
      </c>
      <c r="B10" s="4" t="s">
        <v>18</v>
      </c>
    </row>
    <row r="11" spans="1:2" ht="78" customHeight="1">
      <c r="A11" s="7" t="s">
        <v>19</v>
      </c>
      <c r="B11" s="4" t="s">
        <v>20</v>
      </c>
    </row>
    <row r="12" spans="1:2" ht="93" customHeight="1">
      <c r="A12" s="8" t="s">
        <v>21</v>
      </c>
      <c r="B12" s="9" t="s">
        <v>22</v>
      </c>
    </row>
    <row r="13" spans="1:2" ht="69" customHeight="1">
      <c r="A13" s="7" t="s">
        <v>23</v>
      </c>
      <c r="B13" s="4" t="s">
        <v>24</v>
      </c>
    </row>
    <row r="14" spans="1:2" ht="27" customHeight="1">
      <c r="A14" s="10" t="s">
        <v>170</v>
      </c>
      <c r="B14" s="11" t="s">
        <v>171</v>
      </c>
    </row>
  </sheetData>
  <mergeCells count="1">
    <mergeCell ref="A1:B1"/>
  </mergeCells>
  <printOptions horizontalCentered="1" verticalCentered="1"/>
  <pageMargins left="0.39370078740157477" right="0.39370078740157477" top="0.78740157480314954" bottom="0.78740157480314954" header="0.39370078740157477" footer="0.39370078740157477"/>
  <pageSetup paperSize="0" scale="69" fitToWidth="0" fitToHeight="0" pageOrder="overThenDown" orientation="portrait" useFirstPageNumber="1" horizontalDpi="0" verticalDpi="0" copies="0"/>
  <headerFooter alignWithMargins="0">
    <oddFooter>&amp;LÜL-Abrechnung ohne Lizenz&amp;CSeite &amp;P von &amp;N Seiten&amp;RFormular Stand 06.01.2025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8"/>
  <sheetViews>
    <sheetView tabSelected="1" workbookViewId="0">
      <selection activeCell="E23" sqref="E23:F24"/>
    </sheetView>
  </sheetViews>
  <sheetFormatPr baseColWidth="10" defaultColWidth="10.85546875" defaultRowHeight="12.75"/>
  <cols>
    <col min="1" max="1" width="4.7109375" customWidth="1"/>
    <col min="2" max="3" width="14.140625" customWidth="1"/>
    <col min="4" max="4" width="18.7109375" customWidth="1"/>
    <col min="5" max="5" width="15.28515625" customWidth="1"/>
    <col min="6" max="6" width="5.42578125" customWidth="1"/>
    <col min="7" max="7" width="3.85546875" customWidth="1"/>
    <col min="8" max="8" width="5.28515625" customWidth="1"/>
    <col min="9" max="22" width="8.7109375" bestFit="1" customWidth="1"/>
    <col min="23" max="1023" width="11.42578125" customWidth="1"/>
  </cols>
  <sheetData>
    <row r="1" spans="1:22" ht="54.75" customHeight="1">
      <c r="A1" s="202" t="s">
        <v>25</v>
      </c>
      <c r="B1" s="202"/>
      <c r="C1" s="202"/>
      <c r="D1" s="202"/>
      <c r="E1" s="202"/>
      <c r="F1" s="202"/>
      <c r="G1" s="12"/>
      <c r="H1" s="203" t="s">
        <v>26</v>
      </c>
      <c r="I1" s="203"/>
      <c r="J1" s="203"/>
      <c r="K1" s="203"/>
      <c r="L1" s="203"/>
      <c r="M1" s="204" t="s">
        <v>27</v>
      </c>
      <c r="N1" s="204"/>
      <c r="O1" s="204"/>
      <c r="P1" s="204"/>
      <c r="Q1" s="204"/>
      <c r="R1" s="204"/>
      <c r="S1" s="204"/>
      <c r="T1" s="204"/>
      <c r="U1" s="204"/>
      <c r="V1" s="204"/>
    </row>
    <row r="2" spans="1:22" ht="19.5" customHeight="1">
      <c r="A2" s="173" t="s">
        <v>28</v>
      </c>
      <c r="B2" s="173"/>
      <c r="C2" s="173"/>
      <c r="D2" s="173"/>
      <c r="E2" s="205">
        <v>2025</v>
      </c>
      <c r="F2" s="205"/>
      <c r="G2" s="12"/>
      <c r="H2" s="120" t="s">
        <v>29</v>
      </c>
      <c r="I2" s="206" t="s">
        <v>30</v>
      </c>
      <c r="J2" s="206"/>
      <c r="K2" s="206"/>
      <c r="L2" s="206"/>
      <c r="M2" s="12"/>
      <c r="N2" s="12"/>
      <c r="O2" s="12"/>
      <c r="P2" s="12"/>
      <c r="Q2" s="12"/>
      <c r="R2" s="12"/>
      <c r="S2" s="12"/>
      <c r="T2" s="12"/>
      <c r="U2" s="12"/>
      <c r="V2" s="12"/>
    </row>
    <row r="3" spans="1:22" ht="15.75" customHeight="1">
      <c r="A3" s="173" t="s">
        <v>31</v>
      </c>
      <c r="B3" s="173"/>
      <c r="C3" s="173"/>
      <c r="D3" s="201" t="s">
        <v>32</v>
      </c>
      <c r="E3" s="201"/>
      <c r="F3" s="201"/>
      <c r="G3" s="12"/>
      <c r="H3" s="121">
        <v>1</v>
      </c>
      <c r="I3" s="155" t="s">
        <v>33</v>
      </c>
      <c r="J3" s="156"/>
      <c r="K3" s="156"/>
      <c r="L3" s="157"/>
      <c r="M3" s="12"/>
      <c r="N3" s="12"/>
      <c r="O3" s="12"/>
      <c r="P3" s="12"/>
      <c r="Q3" s="12"/>
      <c r="R3" s="12"/>
      <c r="S3" s="12"/>
      <c r="T3" s="12"/>
      <c r="U3" s="12"/>
      <c r="V3" s="12"/>
    </row>
    <row r="4" spans="1:22" ht="15.75" customHeight="1">
      <c r="A4" s="173" t="s">
        <v>34</v>
      </c>
      <c r="B4" s="173"/>
      <c r="C4" s="173"/>
      <c r="D4" s="201" t="s">
        <v>35</v>
      </c>
      <c r="E4" s="201"/>
      <c r="F4" s="201"/>
      <c r="G4" s="12"/>
      <c r="H4" s="121">
        <v>2</v>
      </c>
      <c r="I4" s="155" t="s">
        <v>36</v>
      </c>
      <c r="J4" s="156"/>
      <c r="K4" s="156"/>
      <c r="L4" s="157"/>
      <c r="M4" s="12"/>
      <c r="N4" s="188" t="s">
        <v>37</v>
      </c>
      <c r="O4" s="188"/>
      <c r="P4" s="188"/>
      <c r="Q4" s="188"/>
      <c r="R4" s="188"/>
      <c r="S4" s="188"/>
      <c r="T4" s="188"/>
      <c r="U4" s="188"/>
      <c r="V4" s="188"/>
    </row>
    <row r="5" spans="1:22" ht="15.75" customHeight="1">
      <c r="A5" s="186" t="s">
        <v>38</v>
      </c>
      <c r="B5" s="186"/>
      <c r="C5" s="186"/>
      <c r="D5" s="13" t="s">
        <v>39</v>
      </c>
      <c r="E5" s="190" t="s">
        <v>40</v>
      </c>
      <c r="F5" s="190"/>
      <c r="G5" s="12"/>
      <c r="H5" s="121">
        <v>3</v>
      </c>
      <c r="I5" s="155" t="s">
        <v>174</v>
      </c>
      <c r="J5" s="156"/>
      <c r="K5" s="156"/>
      <c r="L5" s="157"/>
      <c r="M5" s="12"/>
      <c r="N5" s="188"/>
      <c r="O5" s="188"/>
      <c r="P5" s="188"/>
      <c r="Q5" s="188"/>
      <c r="R5" s="188"/>
      <c r="S5" s="188"/>
      <c r="T5" s="188"/>
      <c r="U5" s="188"/>
      <c r="V5" s="188"/>
    </row>
    <row r="6" spans="1:22" ht="15.75" customHeight="1">
      <c r="A6" s="186"/>
      <c r="B6" s="186"/>
      <c r="C6" s="186"/>
      <c r="D6" s="13" t="s">
        <v>42</v>
      </c>
      <c r="E6" s="190" t="s">
        <v>43</v>
      </c>
      <c r="F6" s="190"/>
      <c r="G6" s="12"/>
      <c r="H6" s="121">
        <v>4</v>
      </c>
      <c r="I6" s="155" t="s">
        <v>175</v>
      </c>
      <c r="J6" s="156"/>
      <c r="K6" s="156"/>
      <c r="L6" s="157"/>
      <c r="M6" s="12"/>
      <c r="N6" s="188"/>
      <c r="O6" s="188"/>
      <c r="P6" s="188"/>
      <c r="Q6" s="188"/>
      <c r="R6" s="188"/>
      <c r="S6" s="188"/>
      <c r="T6" s="188"/>
      <c r="U6" s="188"/>
      <c r="V6" s="188"/>
    </row>
    <row r="7" spans="1:22" ht="15.75" customHeight="1">
      <c r="A7" s="189"/>
      <c r="B7" s="189"/>
      <c r="C7" s="189"/>
      <c r="D7" s="111" t="s">
        <v>45</v>
      </c>
      <c r="E7" s="191" t="s">
        <v>46</v>
      </c>
      <c r="F7" s="191"/>
      <c r="G7" s="12"/>
      <c r="H7" s="121">
        <v>5</v>
      </c>
      <c r="I7" s="155" t="s">
        <v>176</v>
      </c>
      <c r="J7" s="156"/>
      <c r="K7" s="156"/>
      <c r="L7" s="157"/>
      <c r="M7" s="12"/>
      <c r="N7" s="188" t="s">
        <v>48</v>
      </c>
      <c r="O7" s="188"/>
      <c r="P7" s="188"/>
      <c r="Q7" s="188"/>
      <c r="R7" s="188"/>
      <c r="S7" s="188"/>
      <c r="T7" s="188"/>
      <c r="U7" s="188"/>
      <c r="V7" s="188"/>
    </row>
    <row r="8" spans="1:22" ht="15.75" customHeight="1">
      <c r="A8" s="192"/>
      <c r="B8" s="193"/>
      <c r="C8" s="193"/>
      <c r="D8" s="118"/>
      <c r="E8" s="199"/>
      <c r="F8" s="200"/>
      <c r="G8" s="12"/>
      <c r="H8" s="121">
        <v>6</v>
      </c>
      <c r="I8" s="155" t="s">
        <v>179</v>
      </c>
      <c r="J8" s="156"/>
      <c r="K8" s="156"/>
      <c r="L8" s="157"/>
      <c r="M8" s="12"/>
      <c r="N8" s="188"/>
      <c r="O8" s="188"/>
      <c r="P8" s="188"/>
      <c r="Q8" s="188"/>
      <c r="R8" s="188"/>
      <c r="S8" s="188"/>
      <c r="T8" s="188"/>
      <c r="U8" s="188"/>
      <c r="V8" s="188"/>
    </row>
    <row r="9" spans="1:22" ht="15.75" customHeight="1">
      <c r="A9" s="185" t="s">
        <v>49</v>
      </c>
      <c r="B9" s="185"/>
      <c r="C9" s="185"/>
      <c r="D9" s="117" t="s">
        <v>50</v>
      </c>
      <c r="E9" s="187"/>
      <c r="F9" s="187"/>
      <c r="G9" s="12"/>
      <c r="H9" s="121">
        <v>7</v>
      </c>
      <c r="I9" s="155" t="s">
        <v>117</v>
      </c>
      <c r="J9" s="156"/>
      <c r="K9" s="156"/>
      <c r="L9" s="157"/>
      <c r="M9" s="12"/>
      <c r="N9" s="188"/>
      <c r="O9" s="188"/>
      <c r="P9" s="188"/>
      <c r="Q9" s="188"/>
      <c r="R9" s="188"/>
      <c r="S9" s="188"/>
      <c r="T9" s="188"/>
      <c r="U9" s="188"/>
      <c r="V9" s="188"/>
    </row>
    <row r="10" spans="1:22" ht="15.75" customHeight="1">
      <c r="A10" s="186"/>
      <c r="B10" s="186"/>
      <c r="C10" s="186"/>
      <c r="D10" s="13" t="s">
        <v>42</v>
      </c>
      <c r="E10" s="170"/>
      <c r="F10" s="170"/>
      <c r="G10" s="12"/>
      <c r="H10" s="121">
        <v>8</v>
      </c>
      <c r="I10" s="155" t="s">
        <v>118</v>
      </c>
      <c r="J10" s="156"/>
      <c r="K10" s="156"/>
      <c r="L10" s="157"/>
      <c r="M10" s="12"/>
      <c r="N10" s="188"/>
      <c r="O10" s="188"/>
      <c r="P10" s="188"/>
      <c r="Q10" s="188"/>
      <c r="R10" s="188"/>
      <c r="S10" s="188"/>
      <c r="T10" s="188"/>
      <c r="U10" s="188"/>
      <c r="V10" s="188"/>
    </row>
    <row r="11" spans="1:22" ht="15.75" customHeight="1">
      <c r="A11" s="186"/>
      <c r="B11" s="186"/>
      <c r="C11" s="186"/>
      <c r="D11" s="13" t="s">
        <v>51</v>
      </c>
      <c r="E11" s="170"/>
      <c r="F11" s="170"/>
      <c r="G11" s="12"/>
      <c r="H11" s="121">
        <v>9</v>
      </c>
      <c r="I11" s="155" t="s">
        <v>180</v>
      </c>
      <c r="J11" s="156"/>
      <c r="K11" s="156"/>
      <c r="L11" s="157"/>
      <c r="M11" s="12"/>
      <c r="N11" s="194" t="s">
        <v>52</v>
      </c>
      <c r="O11" s="194"/>
      <c r="P11" s="194"/>
      <c r="Q11" s="194"/>
      <c r="R11" s="194"/>
      <c r="S11" s="194"/>
      <c r="T11" s="194"/>
      <c r="U11" s="194"/>
      <c r="V11" s="194"/>
    </row>
    <row r="12" spans="1:22" ht="15.75" customHeight="1">
      <c r="A12" s="186"/>
      <c r="B12" s="186"/>
      <c r="C12" s="186"/>
      <c r="D12" s="13" t="s">
        <v>53</v>
      </c>
      <c r="E12" s="170"/>
      <c r="F12" s="170"/>
      <c r="G12" s="12"/>
      <c r="H12" s="121">
        <v>10</v>
      </c>
      <c r="I12" s="155" t="s">
        <v>178</v>
      </c>
      <c r="J12" s="156"/>
      <c r="K12" s="156"/>
      <c r="L12" s="157"/>
      <c r="M12" s="12"/>
      <c r="N12" s="194"/>
      <c r="O12" s="194"/>
      <c r="P12" s="194"/>
      <c r="Q12" s="194"/>
      <c r="R12" s="194"/>
      <c r="S12" s="194"/>
      <c r="T12" s="194"/>
      <c r="U12" s="194"/>
      <c r="V12" s="194"/>
    </row>
    <row r="13" spans="1:22" ht="15.75" customHeight="1">
      <c r="A13" s="186"/>
      <c r="B13" s="186"/>
      <c r="C13" s="186"/>
      <c r="D13" s="111" t="s">
        <v>45</v>
      </c>
      <c r="E13" s="195"/>
      <c r="F13" s="195"/>
      <c r="G13" s="12"/>
      <c r="H13" s="122" t="s">
        <v>55</v>
      </c>
      <c r="I13" s="155" t="s">
        <v>56</v>
      </c>
      <c r="J13" s="156"/>
      <c r="K13" s="156"/>
      <c r="L13" s="157"/>
      <c r="M13" s="12"/>
      <c r="N13" s="194"/>
      <c r="O13" s="194"/>
      <c r="P13" s="194"/>
      <c r="Q13" s="194"/>
      <c r="R13" s="194"/>
      <c r="S13" s="194"/>
      <c r="T13" s="194"/>
      <c r="U13" s="194"/>
      <c r="V13" s="194"/>
    </row>
    <row r="14" spans="1:22" ht="15.75" customHeight="1">
      <c r="A14" s="14" t="s">
        <v>57</v>
      </c>
      <c r="B14" s="15"/>
      <c r="C14" s="110" t="s">
        <v>58</v>
      </c>
      <c r="D14" s="196"/>
      <c r="E14" s="197"/>
      <c r="F14" s="198"/>
      <c r="G14" s="12"/>
      <c r="H14" s="123" t="s">
        <v>59</v>
      </c>
      <c r="I14" s="155" t="s">
        <v>60</v>
      </c>
      <c r="J14" s="156"/>
      <c r="K14" s="156"/>
      <c r="L14" s="157"/>
      <c r="M14" s="12"/>
      <c r="N14" s="194"/>
      <c r="O14" s="194"/>
      <c r="P14" s="194"/>
      <c r="Q14" s="194"/>
      <c r="R14" s="194"/>
      <c r="S14" s="194"/>
      <c r="T14" s="194"/>
      <c r="U14" s="194"/>
      <c r="V14" s="194"/>
    </row>
    <row r="15" spans="1:22" ht="15.75" customHeight="1">
      <c r="A15" s="16"/>
      <c r="B15" s="17"/>
      <c r="C15" s="18" t="s">
        <v>61</v>
      </c>
      <c r="D15" s="179"/>
      <c r="E15" s="179"/>
      <c r="F15" s="179"/>
      <c r="G15" s="12"/>
      <c r="H15" s="123" t="s">
        <v>62</v>
      </c>
      <c r="I15" s="155" t="s">
        <v>63</v>
      </c>
      <c r="J15" s="156"/>
      <c r="K15" s="156"/>
      <c r="L15" s="157"/>
      <c r="M15" s="12"/>
      <c r="N15" s="180" t="s">
        <v>64</v>
      </c>
      <c r="O15" s="180"/>
      <c r="P15" s="180"/>
      <c r="Q15" s="180"/>
      <c r="R15" s="180"/>
      <c r="S15" s="180"/>
      <c r="T15" s="180"/>
      <c r="U15" s="180"/>
      <c r="V15" s="180"/>
    </row>
    <row r="16" spans="1:22" ht="15.75" customHeight="1">
      <c r="A16" s="19"/>
      <c r="B16" s="20"/>
      <c r="C16" s="21" t="s">
        <v>65</v>
      </c>
      <c r="D16" s="181"/>
      <c r="E16" s="181"/>
      <c r="F16" s="181"/>
      <c r="G16" s="12"/>
      <c r="H16" s="123" t="s">
        <v>66</v>
      </c>
      <c r="I16" s="155" t="s">
        <v>67</v>
      </c>
      <c r="J16" s="156"/>
      <c r="K16" s="156"/>
      <c r="L16" s="157"/>
      <c r="M16" s="12"/>
      <c r="N16" s="180"/>
      <c r="O16" s="180"/>
      <c r="P16" s="180"/>
      <c r="Q16" s="180"/>
      <c r="R16" s="180"/>
      <c r="S16" s="180"/>
      <c r="T16" s="180"/>
      <c r="U16" s="180"/>
      <c r="V16" s="180"/>
    </row>
    <row r="17" spans="1:22" ht="15.75" customHeight="1">
      <c r="A17" s="182"/>
      <c r="B17" s="182"/>
      <c r="C17" s="22" t="s">
        <v>68</v>
      </c>
      <c r="D17" s="98" t="s">
        <v>66</v>
      </c>
      <c r="E17" s="171" t="str">
        <f>VLOOKUP(D17,H13:I19,2,FALSE)</f>
        <v>Trainer ohne Lizenz</v>
      </c>
      <c r="F17" s="172"/>
      <c r="G17" s="12"/>
      <c r="H17" s="123" t="s">
        <v>69</v>
      </c>
      <c r="I17" s="155" t="s">
        <v>70</v>
      </c>
      <c r="J17" s="156"/>
      <c r="K17" s="156"/>
      <c r="L17" s="157"/>
      <c r="M17" s="12"/>
      <c r="N17" s="180" t="s">
        <v>71</v>
      </c>
      <c r="O17" s="180"/>
      <c r="P17" s="180"/>
      <c r="Q17" s="180"/>
      <c r="R17" s="180"/>
      <c r="S17" s="180"/>
      <c r="T17" s="180"/>
      <c r="U17" s="180"/>
      <c r="V17" s="180"/>
    </row>
    <row r="18" spans="1:22" ht="15.75" customHeight="1">
      <c r="A18" s="24"/>
      <c r="B18" s="183" t="s">
        <v>72</v>
      </c>
      <c r="C18" s="183"/>
      <c r="D18" s="183"/>
      <c r="E18" s="170"/>
      <c r="F18" s="170"/>
      <c r="G18" s="12"/>
      <c r="H18" s="123" t="s">
        <v>73</v>
      </c>
      <c r="I18" s="155" t="s">
        <v>74</v>
      </c>
      <c r="J18" s="156"/>
      <c r="K18" s="156"/>
      <c r="L18" s="157"/>
      <c r="M18" s="12"/>
      <c r="N18" s="180"/>
      <c r="O18" s="180"/>
      <c r="P18" s="180"/>
      <c r="Q18" s="180"/>
      <c r="R18" s="180"/>
      <c r="S18" s="180"/>
      <c r="T18" s="180"/>
      <c r="U18" s="180"/>
      <c r="V18" s="180"/>
    </row>
    <row r="19" spans="1:22" ht="15.75" customHeight="1">
      <c r="A19" s="182"/>
      <c r="B19" s="182"/>
      <c r="C19" s="173" t="s">
        <v>75</v>
      </c>
      <c r="D19" s="173"/>
      <c r="E19" s="174"/>
      <c r="F19" s="170"/>
      <c r="G19" s="12"/>
      <c r="H19" s="123" t="s">
        <v>76</v>
      </c>
      <c r="I19" s="155" t="s">
        <v>165</v>
      </c>
      <c r="J19" s="156"/>
      <c r="K19" s="156"/>
      <c r="L19" s="157"/>
      <c r="M19" s="12"/>
      <c r="N19" s="180"/>
      <c r="O19" s="180"/>
      <c r="P19" s="180"/>
      <c r="Q19" s="180"/>
      <c r="R19" s="180"/>
      <c r="S19" s="180"/>
      <c r="T19" s="180"/>
      <c r="U19" s="180"/>
      <c r="V19" s="180"/>
    </row>
    <row r="20" spans="1:22" ht="15.75" customHeight="1">
      <c r="A20" s="182"/>
      <c r="B20" s="182"/>
      <c r="C20" s="173" t="s">
        <v>77</v>
      </c>
      <c r="D20" s="173"/>
      <c r="E20" s="174"/>
      <c r="F20" s="170"/>
      <c r="G20" s="12"/>
      <c r="H20" s="121">
        <v>1000</v>
      </c>
      <c r="I20" s="155" t="s">
        <v>78</v>
      </c>
      <c r="J20" s="156"/>
      <c r="K20" s="156"/>
      <c r="L20" s="157"/>
      <c r="M20" s="12"/>
      <c r="N20" s="180"/>
      <c r="O20" s="180"/>
      <c r="P20" s="180"/>
      <c r="Q20" s="180"/>
      <c r="R20" s="180"/>
      <c r="S20" s="180"/>
      <c r="T20" s="180"/>
      <c r="U20" s="180"/>
      <c r="V20" s="180"/>
    </row>
    <row r="21" spans="1:22" ht="15.75" customHeight="1">
      <c r="A21" s="182"/>
      <c r="B21" s="182"/>
      <c r="C21" s="173" t="s">
        <v>79</v>
      </c>
      <c r="D21" s="173"/>
      <c r="E21" s="174"/>
      <c r="F21" s="170"/>
      <c r="G21" s="12"/>
      <c r="H21" s="121">
        <v>2000</v>
      </c>
      <c r="I21" s="155" t="s">
        <v>80</v>
      </c>
      <c r="J21" s="156"/>
      <c r="K21" s="156"/>
      <c r="L21" s="157"/>
      <c r="M21" s="12"/>
      <c r="N21" s="12"/>
      <c r="O21" s="12"/>
      <c r="P21" s="12"/>
      <c r="Q21" s="12"/>
      <c r="R21" s="12"/>
      <c r="S21" s="12"/>
      <c r="T21" s="12"/>
      <c r="U21" s="12"/>
      <c r="V21" s="12"/>
    </row>
    <row r="22" spans="1:22" ht="15.75" customHeight="1">
      <c r="A22" s="182"/>
      <c r="B22" s="182"/>
      <c r="C22" s="22" t="s">
        <v>81</v>
      </c>
      <c r="D22" s="23">
        <v>1000</v>
      </c>
      <c r="E22" s="171" t="str">
        <f>VLOOKUP(D22,H20:I22,2,FALSE)</f>
        <v>bis inkl. ÜBL</v>
      </c>
      <c r="F22" s="172"/>
      <c r="G22" s="12"/>
      <c r="H22" s="121">
        <v>3000</v>
      </c>
      <c r="I22" s="155" t="s">
        <v>82</v>
      </c>
      <c r="J22" s="156"/>
      <c r="K22" s="156"/>
      <c r="L22" s="157"/>
      <c r="M22" s="12"/>
      <c r="N22" s="12"/>
      <c r="O22" s="12"/>
      <c r="P22" s="12"/>
      <c r="Q22" s="12"/>
      <c r="R22" s="12"/>
      <c r="S22" s="12"/>
      <c r="T22" s="12"/>
      <c r="U22" s="12"/>
      <c r="V22" s="12"/>
    </row>
    <row r="23" spans="1:22" ht="15.75" customHeight="1">
      <c r="A23" s="182"/>
      <c r="B23" s="182"/>
      <c r="C23" s="173" t="s">
        <v>83</v>
      </c>
      <c r="D23" s="173"/>
      <c r="E23" s="174"/>
      <c r="F23" s="170"/>
      <c r="G23" s="12"/>
      <c r="H23" s="124"/>
      <c r="I23" s="155"/>
      <c r="J23" s="156"/>
      <c r="K23" s="156"/>
      <c r="L23" s="157"/>
      <c r="M23" s="175" t="s">
        <v>84</v>
      </c>
      <c r="N23" s="175"/>
      <c r="O23" s="175"/>
      <c r="P23" s="175"/>
      <c r="Q23" s="175"/>
      <c r="R23" s="25"/>
      <c r="S23" s="25"/>
      <c r="T23" s="25"/>
      <c r="U23" s="25"/>
      <c r="V23" s="25"/>
    </row>
    <row r="24" spans="1:22" ht="17.25">
      <c r="A24" s="182"/>
      <c r="B24" s="182"/>
      <c r="C24" s="173" t="s">
        <v>85</v>
      </c>
      <c r="D24" s="173"/>
      <c r="E24" s="174"/>
      <c r="F24" s="170"/>
      <c r="G24" s="12"/>
      <c r="H24" s="176" t="s">
        <v>86</v>
      </c>
      <c r="I24" s="176"/>
      <c r="J24" s="176"/>
      <c r="K24" s="176"/>
      <c r="L24" s="176"/>
      <c r="M24" s="177"/>
      <c r="N24" s="177"/>
      <c r="O24" s="177"/>
      <c r="P24" s="177"/>
      <c r="Q24" s="178">
        <v>45658</v>
      </c>
      <c r="R24" s="178"/>
      <c r="S24" s="26" t="s">
        <v>85</v>
      </c>
      <c r="T24" s="184">
        <v>47119</v>
      </c>
      <c r="U24" s="184"/>
      <c r="V24" s="27"/>
    </row>
    <row r="25" spans="1:22" ht="14.25" customHeight="1">
      <c r="A25" s="28"/>
      <c r="B25" s="169" t="s">
        <v>87</v>
      </c>
      <c r="C25" s="169"/>
      <c r="D25" s="29" t="s">
        <v>88</v>
      </c>
      <c r="E25" s="170" t="s">
        <v>172</v>
      </c>
      <c r="F25" s="170"/>
      <c r="G25" s="12"/>
      <c r="H25" s="30" t="s">
        <v>89</v>
      </c>
      <c r="I25" s="162" t="s">
        <v>90</v>
      </c>
      <c r="J25" s="162"/>
      <c r="K25" s="163" t="s">
        <v>91</v>
      </c>
      <c r="L25" s="163"/>
      <c r="M25" s="162" t="s">
        <v>92</v>
      </c>
      <c r="N25" s="162"/>
      <c r="O25" s="163" t="s">
        <v>93</v>
      </c>
      <c r="P25" s="163"/>
      <c r="Q25" s="162" t="s">
        <v>94</v>
      </c>
      <c r="R25" s="162"/>
      <c r="S25" s="163" t="s">
        <v>95</v>
      </c>
      <c r="T25" s="163"/>
      <c r="U25" s="162" t="s">
        <v>90</v>
      </c>
      <c r="V25" s="162"/>
    </row>
    <row r="26" spans="1:22" ht="12.75" customHeight="1" thickBot="1">
      <c r="A26" s="31"/>
      <c r="B26" s="164" t="s">
        <v>96</v>
      </c>
      <c r="C26" s="164"/>
      <c r="D26" s="165" t="s">
        <v>35</v>
      </c>
      <c r="E26" s="165"/>
      <c r="F26" s="165"/>
      <c r="G26" s="12"/>
      <c r="H26" s="119">
        <v>2025</v>
      </c>
      <c r="I26" s="126">
        <v>45658</v>
      </c>
      <c r="J26" s="126">
        <v>45660</v>
      </c>
      <c r="K26" s="32">
        <v>45719</v>
      </c>
      <c r="L26" s="32">
        <v>45723</v>
      </c>
      <c r="M26" s="126">
        <v>45761</v>
      </c>
      <c r="N26" s="127">
        <v>45772</v>
      </c>
      <c r="O26" s="125">
        <v>45818</v>
      </c>
      <c r="P26" s="125">
        <v>45828</v>
      </c>
      <c r="Q26" s="126">
        <v>45870</v>
      </c>
      <c r="R26" s="126">
        <v>45915</v>
      </c>
      <c r="S26" s="32">
        <v>45964</v>
      </c>
      <c r="T26" s="32">
        <v>45968</v>
      </c>
      <c r="U26" s="126">
        <v>46013</v>
      </c>
      <c r="V26" s="126">
        <v>46022</v>
      </c>
    </row>
    <row r="27" spans="1:22" ht="12.75" customHeight="1" thickTop="1" thickBot="1">
      <c r="A27" s="33"/>
      <c r="B27" s="164"/>
      <c r="C27" s="164"/>
      <c r="D27" s="165"/>
      <c r="E27" s="166"/>
      <c r="F27" s="166"/>
      <c r="G27" s="12"/>
      <c r="H27" s="119">
        <v>2026</v>
      </c>
      <c r="I27" s="126">
        <v>46023</v>
      </c>
      <c r="J27" s="126">
        <v>46027</v>
      </c>
      <c r="K27" s="32">
        <v>46069</v>
      </c>
      <c r="L27" s="32">
        <v>46073</v>
      </c>
      <c r="M27" s="126">
        <v>46111</v>
      </c>
      <c r="N27" s="127">
        <v>46122</v>
      </c>
      <c r="O27" s="125">
        <v>46168</v>
      </c>
      <c r="P27" s="125">
        <v>46178</v>
      </c>
      <c r="Q27" s="126">
        <v>46237</v>
      </c>
      <c r="R27" s="126">
        <v>46279</v>
      </c>
      <c r="S27" s="32">
        <v>46328</v>
      </c>
      <c r="T27" s="32">
        <v>46332</v>
      </c>
      <c r="U27" s="126">
        <v>46380</v>
      </c>
      <c r="V27" s="126">
        <v>46387</v>
      </c>
    </row>
    <row r="28" spans="1:22" ht="12.75" customHeight="1" thickTop="1" thickBot="1">
      <c r="A28" s="167" t="s">
        <v>97</v>
      </c>
      <c r="B28" s="167"/>
      <c r="C28" s="167"/>
      <c r="D28" s="167"/>
      <c r="E28" s="168" t="s">
        <v>166</v>
      </c>
      <c r="F28" s="168"/>
      <c r="G28" s="12"/>
      <c r="H28" s="119">
        <v>2027</v>
      </c>
      <c r="I28" s="126">
        <v>46388</v>
      </c>
      <c r="J28" s="126">
        <v>46395</v>
      </c>
      <c r="K28" s="32">
        <v>46426</v>
      </c>
      <c r="L28" s="32">
        <v>46430</v>
      </c>
      <c r="M28" s="126">
        <v>46468</v>
      </c>
      <c r="N28" s="127">
        <v>46479</v>
      </c>
      <c r="O28" s="125">
        <v>46525</v>
      </c>
      <c r="P28" s="125">
        <v>46535</v>
      </c>
      <c r="Q28" s="126">
        <v>46601</v>
      </c>
      <c r="R28" s="126">
        <v>46643</v>
      </c>
      <c r="S28" s="32">
        <v>46693</v>
      </c>
      <c r="T28" s="32">
        <v>46696</v>
      </c>
      <c r="U28" s="126">
        <v>46745</v>
      </c>
      <c r="V28" s="126">
        <v>46752</v>
      </c>
    </row>
    <row r="29" spans="1:22" ht="12.75" customHeight="1" thickTop="1">
      <c r="A29" s="167"/>
      <c r="B29" s="167"/>
      <c r="C29" s="167"/>
      <c r="D29" s="167"/>
      <c r="E29" s="168"/>
      <c r="F29" s="168"/>
      <c r="G29" s="12"/>
      <c r="H29" s="119">
        <v>2028</v>
      </c>
      <c r="I29" s="126">
        <v>46753</v>
      </c>
      <c r="J29" s="126">
        <v>46757</v>
      </c>
      <c r="K29" s="32">
        <v>46811</v>
      </c>
      <c r="L29" s="32">
        <v>46815</v>
      </c>
      <c r="M29" s="126">
        <v>46853</v>
      </c>
      <c r="N29" s="127">
        <v>46864</v>
      </c>
      <c r="O29" s="125">
        <v>46910</v>
      </c>
      <c r="P29" s="125">
        <v>46920</v>
      </c>
      <c r="Q29" s="126">
        <v>46965</v>
      </c>
      <c r="R29" s="126">
        <v>47007</v>
      </c>
      <c r="S29" s="32">
        <v>47056</v>
      </c>
      <c r="T29" s="32">
        <v>47060</v>
      </c>
      <c r="U29" s="126">
        <v>47110</v>
      </c>
      <c r="V29" s="126">
        <v>47118</v>
      </c>
    </row>
    <row r="30" spans="1:22" ht="12.75" customHeight="1">
      <c r="A30" s="16"/>
      <c r="B30" s="158" t="str">
        <f>IF(E2="","",IF(OR(E28="ja",E28="nein"),"","Tätigkeit in anderem Verein muss ja oder nein sein"))</f>
        <v/>
      </c>
      <c r="C30" s="158"/>
      <c r="D30" s="158"/>
      <c r="E30" s="158"/>
      <c r="F30" s="12"/>
      <c r="G30" s="12"/>
      <c r="H30" s="119">
        <v>2029</v>
      </c>
      <c r="I30" s="126">
        <v>47119</v>
      </c>
      <c r="J30" s="126">
        <v>47122</v>
      </c>
      <c r="K30" s="32">
        <v>47203</v>
      </c>
      <c r="L30" s="32">
        <v>47214</v>
      </c>
      <c r="M30" s="126">
        <v>47260</v>
      </c>
      <c r="N30" s="127">
        <v>47270</v>
      </c>
      <c r="O30" s="125">
        <v>47260</v>
      </c>
      <c r="P30" s="125">
        <v>47270</v>
      </c>
      <c r="Q30" s="126">
        <v>47329</v>
      </c>
      <c r="R30" s="126">
        <v>47371</v>
      </c>
      <c r="S30" s="32">
        <v>47420</v>
      </c>
      <c r="T30" s="32">
        <v>47424</v>
      </c>
      <c r="U30" s="126">
        <v>47476</v>
      </c>
      <c r="V30" s="126">
        <v>47483</v>
      </c>
    </row>
    <row r="31" spans="1:22" ht="15.75" customHeight="1">
      <c r="A31" s="16"/>
      <c r="B31" s="159"/>
      <c r="C31" s="159"/>
      <c r="D31" s="159"/>
      <c r="E31" s="159"/>
      <c r="F31" s="12"/>
      <c r="G31" s="12"/>
      <c r="H31" s="160" t="s">
        <v>169</v>
      </c>
      <c r="I31" s="160"/>
      <c r="J31" s="160"/>
      <c r="K31" s="160"/>
      <c r="L31" s="160"/>
      <c r="M31" s="160"/>
      <c r="N31" s="160"/>
      <c r="O31" s="160"/>
      <c r="P31" s="160"/>
      <c r="Q31" s="160"/>
      <c r="R31" s="160"/>
      <c r="S31" s="160"/>
      <c r="T31" s="160"/>
      <c r="U31" s="160"/>
      <c r="V31" s="160"/>
    </row>
    <row r="32" spans="1:22" ht="15">
      <c r="A32" s="16"/>
      <c r="B32" s="159"/>
      <c r="C32" s="159"/>
      <c r="D32" s="159"/>
      <c r="E32" s="159"/>
      <c r="F32" s="12"/>
      <c r="G32" s="12"/>
      <c r="H32" s="160"/>
      <c r="I32" s="160"/>
      <c r="J32" s="160"/>
      <c r="K32" s="160"/>
      <c r="L32" s="160"/>
      <c r="M32" s="160"/>
      <c r="N32" s="160"/>
      <c r="O32" s="160"/>
      <c r="P32" s="160"/>
      <c r="Q32" s="160"/>
      <c r="R32" s="160"/>
      <c r="S32" s="160"/>
      <c r="T32" s="160"/>
      <c r="U32" s="160"/>
      <c r="V32" s="160"/>
    </row>
    <row r="33" spans="1:22" ht="15" customHeight="1">
      <c r="A33" s="16"/>
      <c r="B33" s="159"/>
      <c r="C33" s="159"/>
      <c r="D33" s="159"/>
      <c r="E33" s="159"/>
      <c r="F33" s="12"/>
      <c r="G33" s="12"/>
      <c r="H33" s="160"/>
      <c r="I33" s="160"/>
      <c r="J33" s="160"/>
      <c r="K33" s="160"/>
      <c r="L33" s="160"/>
      <c r="M33" s="160"/>
      <c r="N33" s="160"/>
      <c r="O33" s="160"/>
      <c r="P33" s="160"/>
      <c r="Q33" s="160"/>
      <c r="R33" s="160"/>
      <c r="S33" s="160"/>
      <c r="T33" s="160"/>
      <c r="U33" s="160"/>
      <c r="V33" s="160"/>
    </row>
    <row r="34" spans="1:22" ht="15">
      <c r="A34" s="16"/>
      <c r="B34" s="159"/>
      <c r="C34" s="159"/>
      <c r="D34" s="159"/>
      <c r="E34" s="159"/>
      <c r="F34" s="12"/>
      <c r="G34" s="12"/>
      <c r="H34" s="160"/>
      <c r="I34" s="160"/>
      <c r="J34" s="160"/>
      <c r="K34" s="160"/>
      <c r="L34" s="160"/>
      <c r="M34" s="160"/>
      <c r="N34" s="160"/>
      <c r="O34" s="160"/>
      <c r="P34" s="160"/>
      <c r="Q34" s="160"/>
      <c r="R34" s="160"/>
      <c r="S34" s="160"/>
      <c r="T34" s="160"/>
      <c r="U34" s="160"/>
      <c r="V34" s="160"/>
    </row>
    <row r="35" spans="1:22" ht="15.75">
      <c r="A35" s="34"/>
      <c r="B35" s="159"/>
      <c r="C35" s="159"/>
      <c r="D35" s="159"/>
      <c r="E35" s="159"/>
      <c r="F35" s="34"/>
      <c r="G35" s="12"/>
      <c r="H35" s="12"/>
      <c r="I35" s="12"/>
      <c r="J35" s="12"/>
      <c r="K35" s="12"/>
      <c r="L35" s="12"/>
      <c r="M35" s="12"/>
      <c r="N35" s="12"/>
      <c r="O35" s="12"/>
      <c r="P35" s="12"/>
      <c r="Q35" s="12"/>
      <c r="R35" s="12"/>
      <c r="S35" s="12"/>
      <c r="T35" s="12"/>
      <c r="U35" s="12"/>
      <c r="V35" s="12"/>
    </row>
    <row r="36" spans="1:22" ht="15.75">
      <c r="A36" s="12"/>
      <c r="B36" s="12"/>
      <c r="C36" s="12"/>
      <c r="D36" s="12"/>
      <c r="E36" s="12"/>
      <c r="F36" s="34"/>
      <c r="G36" s="12"/>
      <c r="H36" s="12"/>
      <c r="I36" s="12"/>
      <c r="J36" s="12"/>
      <c r="K36" s="12"/>
      <c r="L36" s="12"/>
      <c r="M36" s="12"/>
      <c r="N36" s="12"/>
      <c r="O36" s="12"/>
      <c r="P36" s="12"/>
      <c r="Q36" s="12"/>
      <c r="R36" s="12"/>
      <c r="S36" s="12"/>
      <c r="T36" s="12"/>
      <c r="U36" s="12"/>
      <c r="V36" s="12"/>
    </row>
    <row r="37" spans="1:22">
      <c r="A37" s="12"/>
      <c r="B37" s="12"/>
      <c r="C37" s="12"/>
      <c r="D37" s="12"/>
      <c r="E37" s="12"/>
      <c r="F37" s="12"/>
      <c r="G37" s="12"/>
      <c r="H37" s="12"/>
      <c r="I37" s="12"/>
      <c r="J37" s="12"/>
      <c r="K37" s="12"/>
      <c r="L37" s="12"/>
      <c r="M37" s="12"/>
      <c r="N37" s="12"/>
      <c r="O37" s="12"/>
      <c r="P37" s="12"/>
      <c r="Q37" s="12"/>
      <c r="R37" s="12"/>
      <c r="S37" s="12"/>
      <c r="T37" s="12"/>
      <c r="U37" s="12"/>
      <c r="V37" s="12"/>
    </row>
    <row r="38" spans="1:22">
      <c r="A38" s="161" t="s">
        <v>98</v>
      </c>
      <c r="B38" s="161"/>
      <c r="C38" s="161"/>
    </row>
  </sheetData>
  <sheetProtection sheet="1" objects="1" scenarios="1"/>
  <protectedRanges>
    <protectedRange sqref="E2 E9:F13 D14:F16 D17 E18:F21 D22 E23:F25 D26 E28" name="Eigene Daten"/>
  </protectedRanges>
  <mergeCells count="88">
    <mergeCell ref="H1:L1"/>
    <mergeCell ref="M1:V1"/>
    <mergeCell ref="A2:D2"/>
    <mergeCell ref="E2:F2"/>
    <mergeCell ref="I2:L2"/>
    <mergeCell ref="A3:C3"/>
    <mergeCell ref="D3:F3"/>
    <mergeCell ref="A4:C4"/>
    <mergeCell ref="D4:F4"/>
    <mergeCell ref="A1:F1"/>
    <mergeCell ref="A9:C13"/>
    <mergeCell ref="E9:F9"/>
    <mergeCell ref="E10:F10"/>
    <mergeCell ref="E11:F11"/>
    <mergeCell ref="N4:V6"/>
    <mergeCell ref="A5:C7"/>
    <mergeCell ref="E5:F5"/>
    <mergeCell ref="E6:F6"/>
    <mergeCell ref="E7:F7"/>
    <mergeCell ref="N7:V10"/>
    <mergeCell ref="A8:C8"/>
    <mergeCell ref="N11:V14"/>
    <mergeCell ref="E12:F12"/>
    <mergeCell ref="E13:F13"/>
    <mergeCell ref="D14:F14"/>
    <mergeCell ref="E8:F8"/>
    <mergeCell ref="D15:F15"/>
    <mergeCell ref="N15:V16"/>
    <mergeCell ref="D16:F16"/>
    <mergeCell ref="A17:B17"/>
    <mergeCell ref="E17:F17"/>
    <mergeCell ref="N17:V20"/>
    <mergeCell ref="B18:D18"/>
    <mergeCell ref="E18:F18"/>
    <mergeCell ref="A19:B24"/>
    <mergeCell ref="C19:D19"/>
    <mergeCell ref="E19:F19"/>
    <mergeCell ref="C20:D20"/>
    <mergeCell ref="E20:F20"/>
    <mergeCell ref="C21:D21"/>
    <mergeCell ref="T24:U24"/>
    <mergeCell ref="E21:F21"/>
    <mergeCell ref="E22:F22"/>
    <mergeCell ref="C23:D23"/>
    <mergeCell ref="E23:F23"/>
    <mergeCell ref="I23:L23"/>
    <mergeCell ref="O25:P25"/>
    <mergeCell ref="M23:Q23"/>
    <mergeCell ref="C24:D24"/>
    <mergeCell ref="E24:F24"/>
    <mergeCell ref="H24:P24"/>
    <mergeCell ref="Q24:R24"/>
    <mergeCell ref="B30:E30"/>
    <mergeCell ref="B31:E35"/>
    <mergeCell ref="H31:V34"/>
    <mergeCell ref="A38:C38"/>
    <mergeCell ref="Q25:R25"/>
    <mergeCell ref="S25:T25"/>
    <mergeCell ref="U25:V25"/>
    <mergeCell ref="B26:C27"/>
    <mergeCell ref="D26:F27"/>
    <mergeCell ref="A28:D29"/>
    <mergeCell ref="E28:F29"/>
    <mergeCell ref="B25:C25"/>
    <mergeCell ref="E25:F25"/>
    <mergeCell ref="I25:J25"/>
    <mergeCell ref="K25:L25"/>
    <mergeCell ref="M25:N25"/>
    <mergeCell ref="I3:L3"/>
    <mergeCell ref="I4:L4"/>
    <mergeCell ref="I5:L5"/>
    <mergeCell ref="I6:L6"/>
    <mergeCell ref="I7:L7"/>
    <mergeCell ref="I8:L8"/>
    <mergeCell ref="I9:L9"/>
    <mergeCell ref="I10:L10"/>
    <mergeCell ref="I11:L11"/>
    <mergeCell ref="I12:L12"/>
    <mergeCell ref="I13:L13"/>
    <mergeCell ref="I14:L14"/>
    <mergeCell ref="I15:L15"/>
    <mergeCell ref="I16:L16"/>
    <mergeCell ref="I17:L17"/>
    <mergeCell ref="I18:L18"/>
    <mergeCell ref="I19:L19"/>
    <mergeCell ref="I20:L20"/>
    <mergeCell ref="I21:L21"/>
    <mergeCell ref="I22:L22"/>
  </mergeCells>
  <conditionalFormatting sqref="B30">
    <cfRule type="cellIs" dxfId="48" priority="2" stopIfTrue="1" operator="equal">
      <formula>"Tätigkeit in anderem Verein muss ja oder nein sein"</formula>
    </cfRule>
  </conditionalFormatting>
  <printOptions horizontalCentered="1" verticalCentered="1"/>
  <pageMargins left="0.39370078740157477" right="0.39370078740157477" top="0.78740157480314954" bottom="0.78740157480314954" header="0.39370078740157477" footer="0.39370078740157477"/>
  <pageSetup paperSize="9" scale="69" fitToWidth="0" fitToHeight="0" pageOrder="overThenDown" orientation="landscape" useFirstPageNumber="1" horizontalDpi="0" verticalDpi="0" r:id="rId1"/>
  <headerFooter alignWithMargins="0">
    <oddFooter>&amp;LÜL-Abrechnung ohne Lizenz&amp;CSeite &amp;P von &amp;N Seiten&amp;RFormular Stand 06.01.2025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44"/>
  <sheetViews>
    <sheetView workbookViewId="0">
      <selection activeCell="C36" sqref="C36:D36"/>
    </sheetView>
  </sheetViews>
  <sheetFormatPr baseColWidth="10" defaultColWidth="10.85546875" defaultRowHeight="12.75"/>
  <cols>
    <col min="1" max="1" width="3.85546875" customWidth="1"/>
    <col min="2" max="2" width="7" customWidth="1"/>
    <col min="3" max="3" width="5.85546875" style="42" customWidth="1"/>
    <col min="4" max="4" width="5.85546875" customWidth="1"/>
    <col min="5" max="5" width="7.85546875" bestFit="1" customWidth="1"/>
    <col min="6" max="6" width="3.85546875" customWidth="1"/>
    <col min="7" max="7" width="16.5703125" customWidth="1"/>
    <col min="8" max="8" width="5.5703125" style="42" bestFit="1" customWidth="1"/>
    <col min="9" max="9" width="6.85546875" customWidth="1"/>
    <col min="10" max="12" width="5.85546875" customWidth="1"/>
    <col min="13" max="13" width="3.85546875" style="42" customWidth="1"/>
    <col min="14" max="14" width="16.5703125" customWidth="1"/>
    <col min="15" max="15" width="3.85546875" customWidth="1"/>
    <col min="16" max="16" width="6.85546875" customWidth="1"/>
    <col min="17" max="17" width="5.85546875" customWidth="1"/>
    <col min="18" max="18" width="5.85546875" style="42" customWidth="1"/>
    <col min="19" max="19" width="5.85546875" customWidth="1"/>
    <col min="20" max="20" width="3.85546875" customWidth="1"/>
    <col min="21" max="21" width="16.5703125" customWidth="1"/>
    <col min="22" max="22" width="2.5703125" customWidth="1"/>
    <col min="23" max="23" width="12.28515625" bestFit="1" customWidth="1"/>
    <col min="24" max="25" width="12.140625" customWidth="1"/>
    <col min="26" max="27" width="9.140625" customWidth="1"/>
    <col min="28" max="1024" width="11.42578125" customWidth="1"/>
  </cols>
  <sheetData>
    <row r="1" spans="1:29" ht="22.5" customHeight="1" thickTop="1">
      <c r="A1" s="233" t="s">
        <v>99</v>
      </c>
      <c r="B1" s="233"/>
      <c r="C1" s="233"/>
      <c r="D1" s="234" t="str">
        <f>'ÜL-Daten-Erfassung'!D3</f>
        <v>TV 1860 Immenstadt e.V.</v>
      </c>
      <c r="E1" s="234"/>
      <c r="F1" s="234"/>
      <c r="G1" s="234"/>
      <c r="H1" s="234"/>
      <c r="I1" s="234"/>
      <c r="J1" s="234"/>
      <c r="K1" s="235" t="s">
        <v>100</v>
      </c>
      <c r="L1" s="235"/>
      <c r="M1" s="235"/>
      <c r="N1" s="236" t="str">
        <f>'ÜL-Daten-Erfassung'!E6&amp;" "&amp;'ÜL-Daten-Erfassung'!E5</f>
        <v>Susanne Schubert</v>
      </c>
      <c r="O1" s="236"/>
      <c r="P1" s="236"/>
      <c r="Q1" s="236"/>
      <c r="R1" s="236"/>
      <c r="S1" s="139" t="s">
        <v>101</v>
      </c>
      <c r="T1" s="237" t="s">
        <v>46</v>
      </c>
      <c r="U1" s="237"/>
      <c r="W1" s="221" t="s">
        <v>102</v>
      </c>
      <c r="X1" s="221"/>
      <c r="Y1" s="221"/>
      <c r="Z1" s="221"/>
      <c r="AA1" s="221"/>
      <c r="AB1" s="221"/>
      <c r="AC1" s="221"/>
    </row>
    <row r="2" spans="1:29" ht="20.25" customHeight="1">
      <c r="A2" s="230" t="s">
        <v>103</v>
      </c>
      <c r="B2" s="230"/>
      <c r="C2" s="230"/>
      <c r="D2" s="231" t="str">
        <f>'ÜL-Daten-Erfassung'!E10&amp;" "&amp;'ÜL-Daten-Erfassung'!E9</f>
        <v xml:space="preserve"> </v>
      </c>
      <c r="E2" s="231"/>
      <c r="F2" s="231"/>
      <c r="G2" s="231"/>
      <c r="H2" s="231"/>
      <c r="I2" s="224"/>
      <c r="J2" s="224"/>
      <c r="K2" s="224"/>
      <c r="L2" s="140" t="s">
        <v>104</v>
      </c>
      <c r="M2" s="232" t="s">
        <v>105</v>
      </c>
      <c r="N2" s="232"/>
      <c r="O2" s="224"/>
      <c r="P2" s="224"/>
      <c r="Q2" s="224"/>
      <c r="R2" s="224"/>
      <c r="S2" s="225" t="s">
        <v>35</v>
      </c>
      <c r="T2" s="225"/>
      <c r="U2" s="225"/>
      <c r="W2" s="221"/>
      <c r="X2" s="221"/>
      <c r="Y2" s="221"/>
      <c r="Z2" s="221"/>
      <c r="AA2" s="221"/>
      <c r="AB2" s="221"/>
      <c r="AC2" s="221"/>
    </row>
    <row r="3" spans="1:29" ht="23.25" customHeight="1" thickBot="1">
      <c r="A3" s="226"/>
      <c r="B3" s="226"/>
      <c r="C3" s="226"/>
      <c r="D3" s="227" t="s">
        <v>106</v>
      </c>
      <c r="E3" s="227"/>
      <c r="F3" s="227"/>
      <c r="G3" s="227"/>
      <c r="H3" s="227"/>
      <c r="I3" s="227"/>
      <c r="J3" s="227"/>
      <c r="K3" s="228" t="str">
        <f>IF(((Quartal_1!U37)=0),"",(Quartal_1!U37))</f>
        <v/>
      </c>
      <c r="L3" s="228"/>
      <c r="M3" s="228"/>
      <c r="N3" s="228"/>
      <c r="O3" s="228"/>
      <c r="P3" s="141"/>
      <c r="Q3" s="142" t="s">
        <v>107</v>
      </c>
      <c r="R3" s="229">
        <f>DATE(W7,1,1)</f>
        <v>45658</v>
      </c>
      <c r="S3" s="229"/>
      <c r="T3" s="142" t="s">
        <v>85</v>
      </c>
      <c r="U3" s="143">
        <f>EOMONTH(R3,2)</f>
        <v>45747</v>
      </c>
      <c r="W3" s="221"/>
      <c r="X3" s="221"/>
      <c r="Y3" s="221"/>
      <c r="Z3" s="221"/>
      <c r="AA3" s="221"/>
      <c r="AB3" s="221"/>
      <c r="AC3" s="221"/>
    </row>
    <row r="4" spans="1:29" ht="15.75" customHeight="1" thickTop="1" thickBot="1">
      <c r="A4" s="218" t="s">
        <v>164</v>
      </c>
      <c r="B4" s="218"/>
      <c r="C4" s="219" t="s">
        <v>108</v>
      </c>
      <c r="D4" s="219"/>
      <c r="E4" s="219"/>
      <c r="F4" s="220" t="s">
        <v>167</v>
      </c>
      <c r="G4" s="220"/>
      <c r="H4" s="218" t="s">
        <v>110</v>
      </c>
      <c r="I4" s="218"/>
      <c r="J4" s="219" t="s">
        <v>108</v>
      </c>
      <c r="K4" s="219"/>
      <c r="L4" s="219"/>
      <c r="M4" s="220" t="s">
        <v>167</v>
      </c>
      <c r="N4" s="220"/>
      <c r="O4" s="218" t="s">
        <v>111</v>
      </c>
      <c r="P4" s="218"/>
      <c r="Q4" s="219" t="s">
        <v>108</v>
      </c>
      <c r="R4" s="219"/>
      <c r="S4" s="219"/>
      <c r="T4" s="220" t="s">
        <v>167</v>
      </c>
      <c r="U4" s="220"/>
      <c r="W4" s="221"/>
      <c r="X4" s="221"/>
      <c r="Y4" s="221"/>
      <c r="Z4" s="221"/>
      <c r="AA4" s="221"/>
      <c r="AB4" s="221"/>
      <c r="AC4" s="221"/>
    </row>
    <row r="5" spans="1:29" ht="21" customHeight="1" thickTop="1" thickBot="1">
      <c r="A5" s="218"/>
      <c r="B5" s="218"/>
      <c r="C5" s="131" t="s">
        <v>112</v>
      </c>
      <c r="D5" s="132" t="s">
        <v>85</v>
      </c>
      <c r="E5" s="133" t="s">
        <v>113</v>
      </c>
      <c r="F5" s="220"/>
      <c r="G5" s="220"/>
      <c r="H5" s="218"/>
      <c r="I5" s="218"/>
      <c r="J5" s="131" t="s">
        <v>112</v>
      </c>
      <c r="K5" s="132" t="s">
        <v>85</v>
      </c>
      <c r="L5" s="133" t="s">
        <v>113</v>
      </c>
      <c r="M5" s="220"/>
      <c r="N5" s="220"/>
      <c r="O5" s="218"/>
      <c r="P5" s="218"/>
      <c r="Q5" s="131" t="s">
        <v>112</v>
      </c>
      <c r="R5" s="132" t="s">
        <v>85</v>
      </c>
      <c r="S5" s="133" t="s">
        <v>113</v>
      </c>
      <c r="T5" s="220"/>
      <c r="U5" s="220"/>
      <c r="W5" s="222" t="s">
        <v>114</v>
      </c>
      <c r="X5" s="222"/>
      <c r="Y5" s="222"/>
      <c r="Z5" s="35"/>
      <c r="AA5" s="35"/>
    </row>
    <row r="6" spans="1:29" ht="15" customHeight="1" thickTop="1">
      <c r="A6" s="128">
        <f t="shared" ref="A6:A36" si="0">B6</f>
        <v>45658</v>
      </c>
      <c r="B6" s="129">
        <f>R3</f>
        <v>45658</v>
      </c>
      <c r="C6" s="90"/>
      <c r="D6" s="93"/>
      <c r="E6" s="134">
        <f>ROUNDUP((IF((F6=11),1,((D6-C6)*24)/0.75))/5,1)*5</f>
        <v>0</v>
      </c>
      <c r="F6" s="36"/>
      <c r="G6" s="135" t="str">
        <f>IFERROR((VLOOKUP(F6,'ÜL-Daten-Erfassung'!$H$3:$I$13,2,0)),"")</f>
        <v/>
      </c>
      <c r="H6" s="130">
        <f t="shared" ref="H6:H34" si="1">I6</f>
        <v>45689</v>
      </c>
      <c r="I6" s="129">
        <f>EDATE(R3,1)</f>
        <v>45689</v>
      </c>
      <c r="J6" s="89"/>
      <c r="K6" s="92"/>
      <c r="L6" s="134">
        <f>ROUNDUP((IF((M6=11),1,((K6-J6)*24)/0.75))/5,1)*5</f>
        <v>0</v>
      </c>
      <c r="M6" s="36"/>
      <c r="N6" s="135" t="str">
        <f>IFERROR((VLOOKUP(M6,'ÜL-Daten-Erfassung'!$H$3:$I$13,2,0)),"")</f>
        <v/>
      </c>
      <c r="O6" s="130">
        <f t="shared" ref="O6:O36" si="2">P6</f>
        <v>45717</v>
      </c>
      <c r="P6" s="129">
        <f>EDATE(R3,2)</f>
        <v>45717</v>
      </c>
      <c r="Q6" s="89"/>
      <c r="R6" s="92"/>
      <c r="S6" s="134">
        <f>ROUNDUP((IF((T6=11),1,((R6-Q6)*24)/0.75))/5,1)*5</f>
        <v>0</v>
      </c>
      <c r="T6" s="36"/>
      <c r="U6" s="135" t="str">
        <f>IFERROR((VLOOKUP(T6,'ÜL-Daten-Erfassung'!$H$3:$I$13,2,0)),"")</f>
        <v/>
      </c>
      <c r="W6" s="38" t="s">
        <v>89</v>
      </c>
      <c r="X6" s="223" t="s">
        <v>90</v>
      </c>
      <c r="Y6" s="223"/>
    </row>
    <row r="7" spans="1:29">
      <c r="A7" s="130">
        <f t="shared" si="0"/>
        <v>45659</v>
      </c>
      <c r="B7" s="129">
        <f t="shared" ref="B7:B36" si="3">B6+1</f>
        <v>45659</v>
      </c>
      <c r="C7" s="90"/>
      <c r="D7" s="93"/>
      <c r="E7" s="134">
        <f t="shared" ref="E7:E36" si="4">ROUNDUP((IF((F7=11),1,((D7-C7)*24)/0.75))/5,1)*5</f>
        <v>0</v>
      </c>
      <c r="F7" s="95"/>
      <c r="G7" s="136" t="str">
        <f>IFERROR((VLOOKUP(F7,'ÜL-Daten-Erfassung'!$H$3:$I$13,2,0)),"")</f>
        <v/>
      </c>
      <c r="H7" s="137">
        <f t="shared" si="1"/>
        <v>45690</v>
      </c>
      <c r="I7" s="129">
        <f t="shared" ref="I7:I34" si="5">I6+1</f>
        <v>45690</v>
      </c>
      <c r="J7" s="90"/>
      <c r="K7" s="93"/>
      <c r="L7" s="134">
        <f t="shared" ref="L7:L36" si="6">ROUNDUP((IF((M7=11),1,((K7-J7)*24)/0.75))/5,1)*5</f>
        <v>0</v>
      </c>
      <c r="M7" s="95"/>
      <c r="N7" s="136" t="str">
        <f>IFERROR((VLOOKUP(M7,'ÜL-Daten-Erfassung'!$H$3:$I$13,2,0)),"")</f>
        <v/>
      </c>
      <c r="O7" s="137">
        <f t="shared" si="2"/>
        <v>45718</v>
      </c>
      <c r="P7" s="129">
        <f t="shared" ref="P7:P36" si="7">P6+1</f>
        <v>45718</v>
      </c>
      <c r="Q7" s="90"/>
      <c r="R7" s="93"/>
      <c r="S7" s="134">
        <f t="shared" ref="S7:S36" si="8">ROUNDUP((IF((T7=11),1,((R7-Q7)*24)/0.75))/5,1)*5</f>
        <v>0</v>
      </c>
      <c r="T7" s="96"/>
      <c r="U7" s="136" t="str">
        <f>IFERROR((VLOOKUP(T7,'ÜL-Daten-Erfassung'!$H$3:$I$13,2,0)),"")</f>
        <v/>
      </c>
      <c r="W7" s="87">
        <f>'ÜL-Daten-Erfassung'!E2</f>
        <v>2025</v>
      </c>
      <c r="X7" s="39">
        <f>VLOOKUP(W7,'ÜL-Daten-Erfassung'!H26:V30,2,FALSE)</f>
        <v>45658</v>
      </c>
      <c r="Y7" s="39">
        <f>VLOOKUP(W7,'ÜL-Daten-Erfassung'!$H$26:$V$30,3,0)</f>
        <v>45660</v>
      </c>
    </row>
    <row r="8" spans="1:29" ht="12.75" customHeight="1">
      <c r="A8" s="130">
        <f t="shared" si="0"/>
        <v>45660</v>
      </c>
      <c r="B8" s="129">
        <f t="shared" si="3"/>
        <v>45660</v>
      </c>
      <c r="C8" s="90"/>
      <c r="D8" s="93"/>
      <c r="E8" s="134">
        <f t="shared" si="4"/>
        <v>0</v>
      </c>
      <c r="F8" s="95"/>
      <c r="G8" s="136" t="str">
        <f>IFERROR((VLOOKUP(F8,'ÜL-Daten-Erfassung'!$H$3:$I$13,2,0)),"")</f>
        <v/>
      </c>
      <c r="H8" s="137">
        <f t="shared" si="1"/>
        <v>45691</v>
      </c>
      <c r="I8" s="129">
        <f t="shared" si="5"/>
        <v>45691</v>
      </c>
      <c r="J8" s="90"/>
      <c r="K8" s="93"/>
      <c r="L8" s="134">
        <f t="shared" si="6"/>
        <v>0</v>
      </c>
      <c r="M8" s="95"/>
      <c r="N8" s="136" t="str">
        <f>IFERROR((VLOOKUP(M8,'ÜL-Daten-Erfassung'!$H$3:$I$13,2,0)),"")</f>
        <v/>
      </c>
      <c r="O8" s="137">
        <f t="shared" si="2"/>
        <v>45719</v>
      </c>
      <c r="P8" s="129">
        <f t="shared" si="7"/>
        <v>45719</v>
      </c>
      <c r="Q8" s="90"/>
      <c r="R8" s="93"/>
      <c r="S8" s="134">
        <f t="shared" si="8"/>
        <v>0</v>
      </c>
      <c r="T8" s="96"/>
      <c r="U8" s="136" t="str">
        <f>IFERROR((VLOOKUP(T8,'ÜL-Daten-Erfassung'!$H$3:$I$13,2,0)),"")</f>
        <v/>
      </c>
      <c r="W8" s="40"/>
      <c r="X8" s="214" t="s">
        <v>91</v>
      </c>
      <c r="Y8" s="214"/>
      <c r="Z8" s="40"/>
    </row>
    <row r="9" spans="1:29">
      <c r="A9" s="130">
        <f t="shared" si="0"/>
        <v>45661</v>
      </c>
      <c r="B9" s="129">
        <f t="shared" si="3"/>
        <v>45661</v>
      </c>
      <c r="C9" s="90"/>
      <c r="D9" s="93"/>
      <c r="E9" s="134">
        <f t="shared" si="4"/>
        <v>0</v>
      </c>
      <c r="F9" s="95"/>
      <c r="G9" s="136" t="str">
        <f>IFERROR((VLOOKUP(F9,'ÜL-Daten-Erfassung'!$H$3:$I$13,2,0)),"")</f>
        <v/>
      </c>
      <c r="H9" s="137">
        <f t="shared" si="1"/>
        <v>45692</v>
      </c>
      <c r="I9" s="129">
        <f t="shared" si="5"/>
        <v>45692</v>
      </c>
      <c r="J9" s="90"/>
      <c r="K9" s="93"/>
      <c r="L9" s="134">
        <f t="shared" si="6"/>
        <v>0</v>
      </c>
      <c r="M9" s="95"/>
      <c r="N9" s="136" t="str">
        <f>IFERROR((VLOOKUP(M9,'ÜL-Daten-Erfassung'!$H$3:$I$13,2,0)),"")</f>
        <v/>
      </c>
      <c r="O9" s="137">
        <f t="shared" si="2"/>
        <v>45720</v>
      </c>
      <c r="P9" s="129">
        <f t="shared" si="7"/>
        <v>45720</v>
      </c>
      <c r="Q9" s="90"/>
      <c r="R9" s="93"/>
      <c r="S9" s="134">
        <f t="shared" si="8"/>
        <v>0</v>
      </c>
      <c r="T9" s="96"/>
      <c r="U9" s="136" t="str">
        <f>IFERROR((VLOOKUP(T9,'ÜL-Daten-Erfassung'!$H$3:$I$13,2,0)),"")</f>
        <v/>
      </c>
      <c r="W9" s="40"/>
      <c r="X9" s="39">
        <f>VLOOKUP($W$7,'ÜL-Daten-Erfassung'!$H$26:$V$30,4,0)</f>
        <v>45719</v>
      </c>
      <c r="Y9" s="39">
        <f>VLOOKUP($W$7,'ÜL-Daten-Erfassung'!$H$26:$V$30,5,0)</f>
        <v>45723</v>
      </c>
      <c r="Z9" s="40"/>
    </row>
    <row r="10" spans="1:29" ht="12.75" customHeight="1">
      <c r="A10" s="130">
        <f t="shared" si="0"/>
        <v>45662</v>
      </c>
      <c r="B10" s="129">
        <f t="shared" si="3"/>
        <v>45662</v>
      </c>
      <c r="C10" s="90"/>
      <c r="D10" s="93"/>
      <c r="E10" s="134">
        <f t="shared" si="4"/>
        <v>0</v>
      </c>
      <c r="F10" s="95"/>
      <c r="G10" s="136" t="str">
        <f>IFERROR((VLOOKUP(F10,'ÜL-Daten-Erfassung'!$H$3:$I$13,2,0)),"")</f>
        <v/>
      </c>
      <c r="H10" s="137">
        <f t="shared" si="1"/>
        <v>45693</v>
      </c>
      <c r="I10" s="129">
        <f t="shared" si="5"/>
        <v>45693</v>
      </c>
      <c r="J10" s="90"/>
      <c r="K10" s="93"/>
      <c r="L10" s="134">
        <f t="shared" si="6"/>
        <v>0</v>
      </c>
      <c r="M10" s="95"/>
      <c r="N10" s="136" t="str">
        <f>IFERROR((VLOOKUP(M10,'ÜL-Daten-Erfassung'!$H$3:$I$13,2,0)),"")</f>
        <v/>
      </c>
      <c r="O10" s="137">
        <f t="shared" si="2"/>
        <v>45721</v>
      </c>
      <c r="P10" s="129">
        <f t="shared" si="7"/>
        <v>45721</v>
      </c>
      <c r="Q10" s="90"/>
      <c r="R10" s="93"/>
      <c r="S10" s="134">
        <f t="shared" si="8"/>
        <v>0</v>
      </c>
      <c r="T10" s="96"/>
      <c r="U10" s="136" t="str">
        <f>IFERROR((VLOOKUP(T10,'ÜL-Daten-Erfassung'!$H$3:$I$13,2,0)),"")</f>
        <v/>
      </c>
      <c r="W10" s="40"/>
      <c r="X10" s="214" t="s">
        <v>92</v>
      </c>
      <c r="Y10" s="214"/>
      <c r="Z10" s="40"/>
    </row>
    <row r="11" spans="1:29">
      <c r="A11" s="130">
        <f t="shared" si="0"/>
        <v>45663</v>
      </c>
      <c r="B11" s="129">
        <f t="shared" si="3"/>
        <v>45663</v>
      </c>
      <c r="C11" s="90"/>
      <c r="D11" s="93"/>
      <c r="E11" s="134">
        <f t="shared" si="4"/>
        <v>0</v>
      </c>
      <c r="F11" s="95"/>
      <c r="G11" s="136" t="str">
        <f>IFERROR((VLOOKUP(F11,'ÜL-Daten-Erfassung'!$H$3:$I$13,2,0)),"")</f>
        <v/>
      </c>
      <c r="H11" s="137">
        <f t="shared" si="1"/>
        <v>45694</v>
      </c>
      <c r="I11" s="129">
        <f t="shared" si="5"/>
        <v>45694</v>
      </c>
      <c r="J11" s="90"/>
      <c r="K11" s="93"/>
      <c r="L11" s="134">
        <f t="shared" si="6"/>
        <v>0</v>
      </c>
      <c r="M11" s="95"/>
      <c r="N11" s="136" t="str">
        <f>IFERROR((VLOOKUP(M11,'ÜL-Daten-Erfassung'!$H$3:$I$13,2,0)),"")</f>
        <v/>
      </c>
      <c r="O11" s="137">
        <f t="shared" si="2"/>
        <v>45722</v>
      </c>
      <c r="P11" s="129">
        <f t="shared" si="7"/>
        <v>45722</v>
      </c>
      <c r="Q11" s="90"/>
      <c r="R11" s="93"/>
      <c r="S11" s="134">
        <f t="shared" si="8"/>
        <v>0</v>
      </c>
      <c r="T11" s="96"/>
      <c r="U11" s="136" t="str">
        <f>IFERROR((VLOOKUP(T11,'ÜL-Daten-Erfassung'!$H$3:$I$13,2,0)),"")</f>
        <v/>
      </c>
      <c r="W11" s="40"/>
      <c r="X11" s="39">
        <f>VLOOKUP($W$7,'ÜL-Daten-Erfassung'!$H$26:$V$30,6,0)</f>
        <v>45761</v>
      </c>
      <c r="Y11" s="39">
        <f>VLOOKUP($W$7,'ÜL-Daten-Erfassung'!$H$26:$V$30,7,0)</f>
        <v>45772</v>
      </c>
      <c r="Z11" s="40"/>
    </row>
    <row r="12" spans="1:29" ht="12.75" customHeight="1">
      <c r="A12" s="130">
        <f t="shared" si="0"/>
        <v>45664</v>
      </c>
      <c r="B12" s="129">
        <f t="shared" si="3"/>
        <v>45664</v>
      </c>
      <c r="C12" s="90"/>
      <c r="D12" s="93"/>
      <c r="E12" s="134">
        <f t="shared" si="4"/>
        <v>0</v>
      </c>
      <c r="F12" s="95"/>
      <c r="G12" s="136" t="str">
        <f>IFERROR((VLOOKUP(F12,'ÜL-Daten-Erfassung'!$H$3:$I$13,2,0)),"")</f>
        <v/>
      </c>
      <c r="H12" s="137">
        <f t="shared" si="1"/>
        <v>45695</v>
      </c>
      <c r="I12" s="129">
        <f t="shared" si="5"/>
        <v>45695</v>
      </c>
      <c r="J12" s="90"/>
      <c r="K12" s="93"/>
      <c r="L12" s="134">
        <f t="shared" si="6"/>
        <v>0</v>
      </c>
      <c r="M12" s="95"/>
      <c r="N12" s="136" t="str">
        <f>IFERROR((VLOOKUP(M12,'ÜL-Daten-Erfassung'!$H$3:$I$13,2,0)),"")</f>
        <v/>
      </c>
      <c r="O12" s="137">
        <f t="shared" si="2"/>
        <v>45723</v>
      </c>
      <c r="P12" s="129">
        <f t="shared" si="7"/>
        <v>45723</v>
      </c>
      <c r="Q12" s="90"/>
      <c r="R12" s="93"/>
      <c r="S12" s="134">
        <f t="shared" si="8"/>
        <v>0</v>
      </c>
      <c r="T12" s="96"/>
      <c r="U12" s="136" t="str">
        <f>IFERROR((VLOOKUP(T12,'ÜL-Daten-Erfassung'!$H$3:$I$13,2,0)),"")</f>
        <v/>
      </c>
      <c r="W12" s="41"/>
      <c r="X12" s="40"/>
      <c r="Y12" s="40"/>
    </row>
    <row r="13" spans="1:29" ht="12.75" customHeight="1">
      <c r="A13" s="130">
        <f t="shared" si="0"/>
        <v>45665</v>
      </c>
      <c r="B13" s="129">
        <f t="shared" si="3"/>
        <v>45665</v>
      </c>
      <c r="C13" s="90"/>
      <c r="D13" s="93"/>
      <c r="E13" s="134">
        <f t="shared" si="4"/>
        <v>0</v>
      </c>
      <c r="F13" s="95"/>
      <c r="G13" s="136" t="str">
        <f>IFERROR((VLOOKUP(F13,'ÜL-Daten-Erfassung'!$H$3:$I$13,2,0)),"")</f>
        <v/>
      </c>
      <c r="H13" s="137">
        <f t="shared" si="1"/>
        <v>45696</v>
      </c>
      <c r="I13" s="129">
        <f t="shared" si="5"/>
        <v>45696</v>
      </c>
      <c r="J13" s="90"/>
      <c r="K13" s="93"/>
      <c r="L13" s="134">
        <f t="shared" si="6"/>
        <v>0</v>
      </c>
      <c r="M13" s="95"/>
      <c r="N13" s="136" t="str">
        <f>IFERROR((VLOOKUP(M13,'ÜL-Daten-Erfassung'!$H$3:$I$13,2,0)),"")</f>
        <v/>
      </c>
      <c r="O13" s="137">
        <f t="shared" si="2"/>
        <v>45724</v>
      </c>
      <c r="P13" s="129">
        <f t="shared" si="7"/>
        <v>45724</v>
      </c>
      <c r="Q13" s="90"/>
      <c r="R13" s="93"/>
      <c r="S13" s="134">
        <f t="shared" si="8"/>
        <v>0</v>
      </c>
      <c r="T13" s="96"/>
      <c r="U13" s="136" t="str">
        <f>IFERROR((VLOOKUP(T13,'ÜL-Daten-Erfassung'!$H$3:$I$13,2,0)),"")</f>
        <v/>
      </c>
      <c r="W13" s="41"/>
      <c r="X13" s="42"/>
      <c r="Y13" s="42"/>
    </row>
    <row r="14" spans="1:29" ht="12.75" customHeight="1" thickBot="1">
      <c r="A14" s="130">
        <f t="shared" si="0"/>
        <v>45666</v>
      </c>
      <c r="B14" s="129">
        <f t="shared" si="3"/>
        <v>45666</v>
      </c>
      <c r="C14" s="90"/>
      <c r="D14" s="93"/>
      <c r="E14" s="134">
        <f t="shared" si="4"/>
        <v>0</v>
      </c>
      <c r="F14" s="95"/>
      <c r="G14" s="136" t="str">
        <f>IFERROR((VLOOKUP(F14,'ÜL-Daten-Erfassung'!$H$3:$I$13,2,0)),"")</f>
        <v/>
      </c>
      <c r="H14" s="137">
        <f t="shared" si="1"/>
        <v>45697</v>
      </c>
      <c r="I14" s="129">
        <f t="shared" si="5"/>
        <v>45697</v>
      </c>
      <c r="J14" s="90"/>
      <c r="K14" s="93"/>
      <c r="L14" s="134">
        <f t="shared" si="6"/>
        <v>0</v>
      </c>
      <c r="M14" s="95"/>
      <c r="N14" s="136" t="str">
        <f>IFERROR((VLOOKUP(M14,'ÜL-Daten-Erfassung'!$H$3:$I$13,2,0)),"")</f>
        <v/>
      </c>
      <c r="O14" s="137">
        <f t="shared" si="2"/>
        <v>45725</v>
      </c>
      <c r="P14" s="129">
        <f t="shared" si="7"/>
        <v>45725</v>
      </c>
      <c r="Q14" s="90"/>
      <c r="R14" s="93"/>
      <c r="S14" s="134">
        <f t="shared" si="8"/>
        <v>0</v>
      </c>
      <c r="T14" s="96"/>
      <c r="U14" s="136" t="str">
        <f>IFERROR((VLOOKUP(T14,'ÜL-Daten-Erfassung'!$H$3:$I$13,2,0)),"")</f>
        <v/>
      </c>
      <c r="W14" s="41"/>
      <c r="X14" s="42"/>
      <c r="Y14" s="42"/>
    </row>
    <row r="15" spans="1:29" ht="12.75" customHeight="1" thickBot="1">
      <c r="A15" s="130">
        <f t="shared" si="0"/>
        <v>45667</v>
      </c>
      <c r="B15" s="129">
        <f t="shared" si="3"/>
        <v>45667</v>
      </c>
      <c r="C15" s="90"/>
      <c r="D15" s="93"/>
      <c r="E15" s="134">
        <f t="shared" si="4"/>
        <v>0</v>
      </c>
      <c r="F15" s="95"/>
      <c r="G15" s="136" t="str">
        <f>IFERROR((VLOOKUP(F15,'ÜL-Daten-Erfassung'!$H$3:$I$13,2,0)),"")</f>
        <v/>
      </c>
      <c r="H15" s="137">
        <f t="shared" si="1"/>
        <v>45698</v>
      </c>
      <c r="I15" s="129">
        <f t="shared" si="5"/>
        <v>45698</v>
      </c>
      <c r="J15" s="90"/>
      <c r="K15" s="93"/>
      <c r="L15" s="134">
        <f t="shared" si="6"/>
        <v>0</v>
      </c>
      <c r="M15" s="95"/>
      <c r="N15" s="136" t="str">
        <f>IFERROR((VLOOKUP(M15,'ÜL-Daten-Erfassung'!$H$3:$I$13,2,0)),"")</f>
        <v/>
      </c>
      <c r="O15" s="137">
        <f t="shared" si="2"/>
        <v>45726</v>
      </c>
      <c r="P15" s="129">
        <f t="shared" si="7"/>
        <v>45726</v>
      </c>
      <c r="Q15" s="90"/>
      <c r="R15" s="93"/>
      <c r="S15" s="134">
        <f t="shared" si="8"/>
        <v>0</v>
      </c>
      <c r="T15" s="96"/>
      <c r="U15" s="136" t="str">
        <f>IFERROR((VLOOKUP(T15,'ÜL-Daten-Erfassung'!$H$3:$I$13,2,0)),"")</f>
        <v/>
      </c>
      <c r="W15" s="43"/>
      <c r="X15" s="43"/>
      <c r="Y15" s="43"/>
      <c r="Z15" s="43"/>
      <c r="AA15" s="99"/>
    </row>
    <row r="16" spans="1:29" ht="12.75" customHeight="1">
      <c r="A16" s="130">
        <f t="shared" si="0"/>
        <v>45668</v>
      </c>
      <c r="B16" s="129">
        <f t="shared" si="3"/>
        <v>45668</v>
      </c>
      <c r="C16" s="90"/>
      <c r="D16" s="93"/>
      <c r="E16" s="134">
        <f t="shared" si="4"/>
        <v>0</v>
      </c>
      <c r="F16" s="95"/>
      <c r="G16" s="136" t="str">
        <f>IFERROR((VLOOKUP(F16,'ÜL-Daten-Erfassung'!$H$3:$I$13,2,0)),"")</f>
        <v/>
      </c>
      <c r="H16" s="137">
        <f t="shared" si="1"/>
        <v>45699</v>
      </c>
      <c r="I16" s="129">
        <f t="shared" si="5"/>
        <v>45699</v>
      </c>
      <c r="J16" s="90"/>
      <c r="K16" s="93"/>
      <c r="L16" s="134">
        <f t="shared" si="6"/>
        <v>0</v>
      </c>
      <c r="M16" s="95"/>
      <c r="N16" s="136" t="str">
        <f>IFERROR((VLOOKUP(M16,'ÜL-Daten-Erfassung'!$H$3:$I$13,2,0)),"")</f>
        <v/>
      </c>
      <c r="O16" s="137">
        <f t="shared" si="2"/>
        <v>45727</v>
      </c>
      <c r="P16" s="129">
        <f t="shared" si="7"/>
        <v>45727</v>
      </c>
      <c r="Q16" s="90"/>
      <c r="R16" s="93"/>
      <c r="S16" s="134">
        <f t="shared" si="8"/>
        <v>0</v>
      </c>
      <c r="T16" s="96"/>
      <c r="U16" s="136" t="str">
        <f>IFERROR((VLOOKUP(T16,'ÜL-Daten-Erfassung'!$H$3:$I$13,2,0)),"")</f>
        <v/>
      </c>
      <c r="W16" s="43"/>
      <c r="X16" s="43"/>
      <c r="Y16" s="43"/>
      <c r="Z16" s="43"/>
    </row>
    <row r="17" spans="1:26" ht="12.75" customHeight="1">
      <c r="A17" s="130">
        <f t="shared" si="0"/>
        <v>45669</v>
      </c>
      <c r="B17" s="129">
        <f t="shared" si="3"/>
        <v>45669</v>
      </c>
      <c r="C17" s="90"/>
      <c r="D17" s="93"/>
      <c r="E17" s="134">
        <f t="shared" si="4"/>
        <v>0</v>
      </c>
      <c r="F17" s="95"/>
      <c r="G17" s="136" t="str">
        <f>IFERROR((VLOOKUP(F17,'ÜL-Daten-Erfassung'!$H$3:$I$13,2,0)),"")</f>
        <v/>
      </c>
      <c r="H17" s="137">
        <f t="shared" si="1"/>
        <v>45700</v>
      </c>
      <c r="I17" s="129">
        <f t="shared" si="5"/>
        <v>45700</v>
      </c>
      <c r="J17" s="90"/>
      <c r="K17" s="93"/>
      <c r="L17" s="134">
        <f t="shared" si="6"/>
        <v>0</v>
      </c>
      <c r="M17" s="95"/>
      <c r="N17" s="136" t="str">
        <f>IFERROR((VLOOKUP(M17,'ÜL-Daten-Erfassung'!$H$3:$I$13,2,0)),"")</f>
        <v/>
      </c>
      <c r="O17" s="137">
        <f t="shared" si="2"/>
        <v>45728</v>
      </c>
      <c r="P17" s="129">
        <f t="shared" si="7"/>
        <v>45728</v>
      </c>
      <c r="Q17" s="90"/>
      <c r="R17" s="93"/>
      <c r="S17" s="134">
        <f t="shared" si="8"/>
        <v>0</v>
      </c>
      <c r="T17" s="96"/>
      <c r="U17" s="136" t="str">
        <f>IFERROR((VLOOKUP(T17,'ÜL-Daten-Erfassung'!$H$3:$I$13,2,0)),"")</f>
        <v/>
      </c>
      <c r="W17" s="43"/>
      <c r="X17" s="37" t="s">
        <v>115</v>
      </c>
      <c r="Y17" s="37"/>
      <c r="Z17" s="37" t="s">
        <v>116</v>
      </c>
    </row>
    <row r="18" spans="1:26" ht="12.75" customHeight="1">
      <c r="A18" s="130">
        <f t="shared" si="0"/>
        <v>45670</v>
      </c>
      <c r="B18" s="129">
        <f t="shared" si="3"/>
        <v>45670</v>
      </c>
      <c r="C18" s="90"/>
      <c r="D18" s="93"/>
      <c r="E18" s="134">
        <f t="shared" si="4"/>
        <v>0</v>
      </c>
      <c r="F18" s="95"/>
      <c r="G18" s="136" t="str">
        <f>IFERROR((VLOOKUP(F18,'ÜL-Daten-Erfassung'!$H$3:$I$13,2,0)),"")</f>
        <v/>
      </c>
      <c r="H18" s="137">
        <f t="shared" si="1"/>
        <v>45701</v>
      </c>
      <c r="I18" s="129">
        <f t="shared" si="5"/>
        <v>45701</v>
      </c>
      <c r="J18" s="90"/>
      <c r="K18" s="93"/>
      <c r="L18" s="134">
        <f t="shared" si="6"/>
        <v>0</v>
      </c>
      <c r="M18" s="95"/>
      <c r="N18" s="136" t="str">
        <f>IFERROR((VLOOKUP(M18,'ÜL-Daten-Erfassung'!$H$3:$I$13,2,0)),"")</f>
        <v/>
      </c>
      <c r="O18" s="137">
        <f t="shared" si="2"/>
        <v>45729</v>
      </c>
      <c r="P18" s="129">
        <f t="shared" si="7"/>
        <v>45729</v>
      </c>
      <c r="Q18" s="90"/>
      <c r="R18" s="93"/>
      <c r="S18" s="134">
        <f t="shared" si="8"/>
        <v>0</v>
      </c>
      <c r="T18" s="96"/>
      <c r="U18" s="136" t="str">
        <f>IFERROR((VLOOKUP(T18,'ÜL-Daten-Erfassung'!$H$3:$I$13,2,0)),"")</f>
        <v/>
      </c>
      <c r="W18" s="43"/>
      <c r="X18" s="44">
        <v>1</v>
      </c>
      <c r="Y18" s="45" t="s">
        <v>33</v>
      </c>
      <c r="Z18" s="46">
        <f t="shared" ref="Z18:Z28" si="9">(SUMIF(F$6:F$36,X18,E$6:E$36))+(SUMIF(M$6:M$36,X18,L$6:L$36))+(SUMIF(T$6:T$36,X18,S$6:S$36))</f>
        <v>0</v>
      </c>
    </row>
    <row r="19" spans="1:26" ht="12.75" customHeight="1">
      <c r="A19" s="130">
        <f t="shared" si="0"/>
        <v>45671</v>
      </c>
      <c r="B19" s="129">
        <f t="shared" si="3"/>
        <v>45671</v>
      </c>
      <c r="C19" s="90"/>
      <c r="D19" s="93"/>
      <c r="E19" s="134">
        <f t="shared" si="4"/>
        <v>0</v>
      </c>
      <c r="F19" s="95"/>
      <c r="G19" s="136" t="str">
        <f>IFERROR((VLOOKUP(F19,'ÜL-Daten-Erfassung'!$H$3:$I$13,2,0)),"")</f>
        <v/>
      </c>
      <c r="H19" s="137">
        <f t="shared" si="1"/>
        <v>45702</v>
      </c>
      <c r="I19" s="129">
        <f t="shared" si="5"/>
        <v>45702</v>
      </c>
      <c r="J19" s="90"/>
      <c r="K19" s="93"/>
      <c r="L19" s="134">
        <f t="shared" si="6"/>
        <v>0</v>
      </c>
      <c r="M19" s="95"/>
      <c r="N19" s="136" t="str">
        <f>IFERROR((VLOOKUP(M19,'ÜL-Daten-Erfassung'!$H$3:$I$13,2,0)),"")</f>
        <v/>
      </c>
      <c r="O19" s="137">
        <f t="shared" si="2"/>
        <v>45730</v>
      </c>
      <c r="P19" s="129">
        <f t="shared" si="7"/>
        <v>45730</v>
      </c>
      <c r="Q19" s="90"/>
      <c r="R19" s="93"/>
      <c r="S19" s="134">
        <f t="shared" si="8"/>
        <v>0</v>
      </c>
      <c r="T19" s="96"/>
      <c r="U19" s="136" t="str">
        <f>IFERROR((VLOOKUP(T19,'ÜL-Daten-Erfassung'!$H$3:$I$13,2,0)),"")</f>
        <v/>
      </c>
      <c r="W19" s="43"/>
      <c r="X19" s="44">
        <v>2</v>
      </c>
      <c r="Y19" s="45" t="s">
        <v>36</v>
      </c>
      <c r="Z19" s="46">
        <f t="shared" si="9"/>
        <v>0</v>
      </c>
    </row>
    <row r="20" spans="1:26" ht="12.75" customHeight="1">
      <c r="A20" s="130">
        <f t="shared" si="0"/>
        <v>45672</v>
      </c>
      <c r="B20" s="129">
        <f t="shared" si="3"/>
        <v>45672</v>
      </c>
      <c r="C20" s="90"/>
      <c r="D20" s="93"/>
      <c r="E20" s="134">
        <f t="shared" si="4"/>
        <v>0</v>
      </c>
      <c r="F20" s="95"/>
      <c r="G20" s="136" t="str">
        <f>IFERROR((VLOOKUP(F20,'ÜL-Daten-Erfassung'!$H$3:$I$13,2,0)),"")</f>
        <v/>
      </c>
      <c r="H20" s="137">
        <f t="shared" si="1"/>
        <v>45703</v>
      </c>
      <c r="I20" s="129">
        <f t="shared" si="5"/>
        <v>45703</v>
      </c>
      <c r="J20" s="90"/>
      <c r="K20" s="93"/>
      <c r="L20" s="134">
        <f t="shared" si="6"/>
        <v>0</v>
      </c>
      <c r="M20" s="95"/>
      <c r="N20" s="136" t="str">
        <f>IFERROR((VLOOKUP(M20,'ÜL-Daten-Erfassung'!$H$3:$I$13,2,0)),"")</f>
        <v/>
      </c>
      <c r="O20" s="137">
        <f t="shared" si="2"/>
        <v>45731</v>
      </c>
      <c r="P20" s="129">
        <f t="shared" si="7"/>
        <v>45731</v>
      </c>
      <c r="Q20" s="90"/>
      <c r="R20" s="93"/>
      <c r="S20" s="134">
        <f t="shared" si="8"/>
        <v>0</v>
      </c>
      <c r="T20" s="96"/>
      <c r="U20" s="136" t="str">
        <f>IFERROR((VLOOKUP(T20,'ÜL-Daten-Erfassung'!$H$3:$I$13,2,0)),"")</f>
        <v/>
      </c>
      <c r="W20" s="43"/>
      <c r="X20" s="44">
        <v>3</v>
      </c>
      <c r="Y20" s="45" t="s">
        <v>41</v>
      </c>
      <c r="Z20" s="46">
        <f t="shared" si="9"/>
        <v>0</v>
      </c>
    </row>
    <row r="21" spans="1:26" ht="12.75" customHeight="1">
      <c r="A21" s="130">
        <f t="shared" si="0"/>
        <v>45673</v>
      </c>
      <c r="B21" s="129">
        <f t="shared" si="3"/>
        <v>45673</v>
      </c>
      <c r="C21" s="90"/>
      <c r="D21" s="93"/>
      <c r="E21" s="134">
        <f t="shared" si="4"/>
        <v>0</v>
      </c>
      <c r="F21" s="95"/>
      <c r="G21" s="136" t="str">
        <f>IFERROR((VLOOKUP(F21,'ÜL-Daten-Erfassung'!$H$3:$I$13,2,0)),"")</f>
        <v/>
      </c>
      <c r="H21" s="137">
        <f t="shared" si="1"/>
        <v>45704</v>
      </c>
      <c r="I21" s="129">
        <f t="shared" si="5"/>
        <v>45704</v>
      </c>
      <c r="J21" s="90"/>
      <c r="K21" s="93"/>
      <c r="L21" s="134">
        <f t="shared" si="6"/>
        <v>0</v>
      </c>
      <c r="M21" s="95"/>
      <c r="N21" s="136" t="str">
        <f>IFERROR((VLOOKUP(M21,'ÜL-Daten-Erfassung'!$H$3:$I$13,2,0)),"")</f>
        <v/>
      </c>
      <c r="O21" s="137">
        <f t="shared" si="2"/>
        <v>45732</v>
      </c>
      <c r="P21" s="129">
        <f t="shared" si="7"/>
        <v>45732</v>
      </c>
      <c r="Q21" s="90"/>
      <c r="R21" s="93"/>
      <c r="S21" s="134">
        <f t="shared" si="8"/>
        <v>0</v>
      </c>
      <c r="T21" s="96"/>
      <c r="U21" s="136" t="str">
        <f>IFERROR((VLOOKUP(T21,'ÜL-Daten-Erfassung'!$H$3:$I$13,2,0)),"")</f>
        <v/>
      </c>
      <c r="W21" s="43"/>
      <c r="X21" s="44">
        <v>4</v>
      </c>
      <c r="Y21" s="45" t="s">
        <v>44</v>
      </c>
      <c r="Z21" s="46">
        <f t="shared" si="9"/>
        <v>0</v>
      </c>
    </row>
    <row r="22" spans="1:26" ht="12.75" customHeight="1">
      <c r="A22" s="130">
        <f t="shared" si="0"/>
        <v>45674</v>
      </c>
      <c r="B22" s="129">
        <f t="shared" si="3"/>
        <v>45674</v>
      </c>
      <c r="C22" s="90"/>
      <c r="D22" s="93"/>
      <c r="E22" s="134">
        <f t="shared" si="4"/>
        <v>0</v>
      </c>
      <c r="F22" s="95"/>
      <c r="G22" s="136" t="str">
        <f>IFERROR((VLOOKUP(F22,'ÜL-Daten-Erfassung'!$H$3:$I$13,2,0)),"")</f>
        <v/>
      </c>
      <c r="H22" s="137">
        <f t="shared" si="1"/>
        <v>45705</v>
      </c>
      <c r="I22" s="129">
        <f t="shared" si="5"/>
        <v>45705</v>
      </c>
      <c r="J22" s="90"/>
      <c r="K22" s="93"/>
      <c r="L22" s="134">
        <f t="shared" si="6"/>
        <v>0</v>
      </c>
      <c r="M22" s="95"/>
      <c r="N22" s="136" t="str">
        <f>IFERROR((VLOOKUP(M22,'ÜL-Daten-Erfassung'!$H$3:$I$13,2,0)),"")</f>
        <v/>
      </c>
      <c r="O22" s="137">
        <f t="shared" si="2"/>
        <v>45733</v>
      </c>
      <c r="P22" s="129">
        <f t="shared" si="7"/>
        <v>45733</v>
      </c>
      <c r="Q22" s="90"/>
      <c r="R22" s="93"/>
      <c r="S22" s="134">
        <f t="shared" si="8"/>
        <v>0</v>
      </c>
      <c r="T22" s="96"/>
      <c r="U22" s="136" t="str">
        <f>IFERROR((VLOOKUP(T22,'ÜL-Daten-Erfassung'!$H$3:$I$13,2,0)),"")</f>
        <v/>
      </c>
      <c r="W22" s="43"/>
      <c r="X22" s="44">
        <v>5</v>
      </c>
      <c r="Y22" s="45" t="s">
        <v>47</v>
      </c>
      <c r="Z22" s="46">
        <f t="shared" si="9"/>
        <v>0</v>
      </c>
    </row>
    <row r="23" spans="1:26" ht="12.75" customHeight="1">
      <c r="A23" s="130">
        <f t="shared" si="0"/>
        <v>45675</v>
      </c>
      <c r="B23" s="129">
        <f t="shared" si="3"/>
        <v>45675</v>
      </c>
      <c r="C23" s="90"/>
      <c r="D23" s="93"/>
      <c r="E23" s="134">
        <f t="shared" si="4"/>
        <v>0</v>
      </c>
      <c r="F23" s="95"/>
      <c r="G23" s="136" t="str">
        <f>IFERROR((VLOOKUP(F23,'ÜL-Daten-Erfassung'!$H$3:$I$13,2,0)),"")</f>
        <v/>
      </c>
      <c r="H23" s="137">
        <f t="shared" si="1"/>
        <v>45706</v>
      </c>
      <c r="I23" s="129">
        <f t="shared" si="5"/>
        <v>45706</v>
      </c>
      <c r="J23" s="90"/>
      <c r="K23" s="93"/>
      <c r="L23" s="134">
        <f t="shared" si="6"/>
        <v>0</v>
      </c>
      <c r="M23" s="95"/>
      <c r="N23" s="136" t="str">
        <f>IFERROR((VLOOKUP(M23,'ÜL-Daten-Erfassung'!$H$3:$I$13,2,0)),"")</f>
        <v/>
      </c>
      <c r="O23" s="137">
        <f t="shared" si="2"/>
        <v>45734</v>
      </c>
      <c r="P23" s="129">
        <f t="shared" si="7"/>
        <v>45734</v>
      </c>
      <c r="Q23" s="90"/>
      <c r="R23" s="93"/>
      <c r="S23" s="134">
        <f t="shared" si="8"/>
        <v>0</v>
      </c>
      <c r="T23" s="96"/>
      <c r="U23" s="136" t="str">
        <f>IFERROR((VLOOKUP(T23,'ÜL-Daten-Erfassung'!$H$3:$I$13,2,0)),"")</f>
        <v/>
      </c>
      <c r="W23" s="43"/>
      <c r="X23" s="44">
        <v>6</v>
      </c>
      <c r="Y23" s="149" t="s">
        <v>173</v>
      </c>
      <c r="Z23" s="150">
        <f>COUNTIF(F$6:F$36,X23)+(COUNTIF(M$6:M$36,X23))+(COUNTIF(T$6:T$36,X23))</f>
        <v>0</v>
      </c>
    </row>
    <row r="24" spans="1:26" ht="12.75" customHeight="1">
      <c r="A24" s="130">
        <f t="shared" si="0"/>
        <v>45676</v>
      </c>
      <c r="B24" s="129">
        <f t="shared" si="3"/>
        <v>45676</v>
      </c>
      <c r="C24" s="90"/>
      <c r="D24" s="93"/>
      <c r="E24" s="134">
        <f t="shared" si="4"/>
        <v>0</v>
      </c>
      <c r="F24" s="95"/>
      <c r="G24" s="136" t="str">
        <f>IFERROR((VLOOKUP(F24,'ÜL-Daten-Erfassung'!$H$3:$I$13,2,0)),"")</f>
        <v/>
      </c>
      <c r="H24" s="137">
        <f t="shared" si="1"/>
        <v>45707</v>
      </c>
      <c r="I24" s="129">
        <f t="shared" si="5"/>
        <v>45707</v>
      </c>
      <c r="J24" s="90"/>
      <c r="K24" s="93"/>
      <c r="L24" s="134">
        <f t="shared" si="6"/>
        <v>0</v>
      </c>
      <c r="M24" s="95"/>
      <c r="N24" s="136" t="str">
        <f>IFERROR((VLOOKUP(M24,'ÜL-Daten-Erfassung'!$H$3:$I$13,2,0)),"")</f>
        <v/>
      </c>
      <c r="O24" s="137">
        <f t="shared" si="2"/>
        <v>45735</v>
      </c>
      <c r="P24" s="129">
        <f t="shared" si="7"/>
        <v>45735</v>
      </c>
      <c r="Q24" s="90"/>
      <c r="R24" s="93"/>
      <c r="S24" s="134">
        <f t="shared" si="8"/>
        <v>0</v>
      </c>
      <c r="T24" s="96"/>
      <c r="U24" s="136" t="str">
        <f>IFERROR((VLOOKUP(T24,'ÜL-Daten-Erfassung'!$H$3:$I$13,2,0)),"")</f>
        <v/>
      </c>
      <c r="W24" s="43"/>
      <c r="X24" s="44">
        <v>7</v>
      </c>
      <c r="Y24" s="147" t="s">
        <v>117</v>
      </c>
      <c r="Z24" s="148">
        <f t="shared" si="9"/>
        <v>0</v>
      </c>
    </row>
    <row r="25" spans="1:26" ht="12.75" customHeight="1">
      <c r="A25" s="130">
        <f t="shared" si="0"/>
        <v>45677</v>
      </c>
      <c r="B25" s="129">
        <f t="shared" si="3"/>
        <v>45677</v>
      </c>
      <c r="C25" s="90"/>
      <c r="D25" s="93"/>
      <c r="E25" s="134">
        <f t="shared" si="4"/>
        <v>0</v>
      </c>
      <c r="F25" s="95"/>
      <c r="G25" s="136" t="str">
        <f>IFERROR((VLOOKUP(F25,'ÜL-Daten-Erfassung'!$H$3:$I$13,2,0)),"")</f>
        <v/>
      </c>
      <c r="H25" s="137">
        <f t="shared" si="1"/>
        <v>45708</v>
      </c>
      <c r="I25" s="129">
        <f t="shared" si="5"/>
        <v>45708</v>
      </c>
      <c r="J25" s="90"/>
      <c r="K25" s="93"/>
      <c r="L25" s="134">
        <f t="shared" si="6"/>
        <v>0</v>
      </c>
      <c r="M25" s="95"/>
      <c r="N25" s="136" t="str">
        <f>IFERROR((VLOOKUP(M25,'ÜL-Daten-Erfassung'!$H$3:$I$13,2,0)),"")</f>
        <v/>
      </c>
      <c r="O25" s="137">
        <f t="shared" si="2"/>
        <v>45736</v>
      </c>
      <c r="P25" s="129">
        <f t="shared" si="7"/>
        <v>45736</v>
      </c>
      <c r="Q25" s="90"/>
      <c r="R25" s="93"/>
      <c r="S25" s="134">
        <f t="shared" si="8"/>
        <v>0</v>
      </c>
      <c r="T25" s="96"/>
      <c r="U25" s="136" t="str">
        <f>IFERROR((VLOOKUP(T25,'ÜL-Daten-Erfassung'!$H$3:$I$13,2,0)),"")</f>
        <v/>
      </c>
      <c r="W25" s="43"/>
      <c r="X25" s="44">
        <v>8</v>
      </c>
      <c r="Y25" s="45" t="s">
        <v>118</v>
      </c>
      <c r="Z25" s="46">
        <f t="shared" si="9"/>
        <v>0</v>
      </c>
    </row>
    <row r="26" spans="1:26" ht="12.75" customHeight="1">
      <c r="A26" s="130">
        <f t="shared" si="0"/>
        <v>45678</v>
      </c>
      <c r="B26" s="129">
        <f t="shared" si="3"/>
        <v>45678</v>
      </c>
      <c r="C26" s="90"/>
      <c r="D26" s="93"/>
      <c r="E26" s="134">
        <f t="shared" si="4"/>
        <v>0</v>
      </c>
      <c r="F26" s="95"/>
      <c r="G26" s="136" t="str">
        <f>IFERROR((VLOOKUP(F26,'ÜL-Daten-Erfassung'!$H$3:$I$13,2,0)),"")</f>
        <v/>
      </c>
      <c r="H26" s="137">
        <f t="shared" si="1"/>
        <v>45709</v>
      </c>
      <c r="I26" s="129">
        <f t="shared" si="5"/>
        <v>45709</v>
      </c>
      <c r="J26" s="90"/>
      <c r="K26" s="93"/>
      <c r="L26" s="134">
        <f t="shared" si="6"/>
        <v>0</v>
      </c>
      <c r="M26" s="95"/>
      <c r="N26" s="136" t="str">
        <f>IFERROR((VLOOKUP(M26,'ÜL-Daten-Erfassung'!$H$3:$I$13,2,0)),"")</f>
        <v/>
      </c>
      <c r="O26" s="137">
        <f t="shared" si="2"/>
        <v>45737</v>
      </c>
      <c r="P26" s="129">
        <f t="shared" si="7"/>
        <v>45737</v>
      </c>
      <c r="Q26" s="90"/>
      <c r="R26" s="93"/>
      <c r="S26" s="134">
        <f t="shared" si="8"/>
        <v>0</v>
      </c>
      <c r="T26" s="96"/>
      <c r="U26" s="136" t="str">
        <f>IFERROR((VLOOKUP(T26,'ÜL-Daten-Erfassung'!$H$3:$I$13,2,0)),"")</f>
        <v/>
      </c>
      <c r="X26" s="44">
        <v>9</v>
      </c>
      <c r="Y26" s="45" t="s">
        <v>177</v>
      </c>
      <c r="Z26" s="46">
        <f t="shared" si="9"/>
        <v>0</v>
      </c>
    </row>
    <row r="27" spans="1:26" ht="12.75" customHeight="1">
      <c r="A27" s="130">
        <f t="shared" si="0"/>
        <v>45679</v>
      </c>
      <c r="B27" s="129">
        <f t="shared" si="3"/>
        <v>45679</v>
      </c>
      <c r="C27" s="90"/>
      <c r="D27" s="93"/>
      <c r="E27" s="134">
        <f t="shared" si="4"/>
        <v>0</v>
      </c>
      <c r="F27" s="95"/>
      <c r="G27" s="136" t="str">
        <f>IFERROR((VLOOKUP(F27,'ÜL-Daten-Erfassung'!$H$3:$I$13,2,0)),"")</f>
        <v/>
      </c>
      <c r="H27" s="137">
        <f t="shared" si="1"/>
        <v>45710</v>
      </c>
      <c r="I27" s="129">
        <f t="shared" si="5"/>
        <v>45710</v>
      </c>
      <c r="J27" s="90"/>
      <c r="K27" s="93"/>
      <c r="L27" s="134">
        <f t="shared" si="6"/>
        <v>0</v>
      </c>
      <c r="M27" s="95"/>
      <c r="N27" s="136" t="str">
        <f>IFERROR((VLOOKUP(M27,'ÜL-Daten-Erfassung'!$H$3:$I$13,2,0)),"")</f>
        <v/>
      </c>
      <c r="O27" s="137">
        <f t="shared" si="2"/>
        <v>45738</v>
      </c>
      <c r="P27" s="129">
        <f t="shared" si="7"/>
        <v>45738</v>
      </c>
      <c r="Q27" s="90"/>
      <c r="R27" s="93"/>
      <c r="S27" s="134">
        <f t="shared" si="8"/>
        <v>0</v>
      </c>
      <c r="T27" s="96"/>
      <c r="U27" s="136" t="str">
        <f>IFERROR((VLOOKUP(T27,'ÜL-Daten-Erfassung'!$H$3:$I$13,2,0)),"")</f>
        <v/>
      </c>
      <c r="X27" s="44">
        <v>10</v>
      </c>
      <c r="Y27" s="149" t="s">
        <v>54</v>
      </c>
      <c r="Z27" s="150">
        <f>COUNTIF(F$6:F$36,X27)+(COUNTIF(M$6:M$36,X27))+(COUNTIF(T$6:T$36,X27))</f>
        <v>0</v>
      </c>
    </row>
    <row r="28" spans="1:26" ht="12.75" customHeight="1">
      <c r="A28" s="130">
        <f t="shared" si="0"/>
        <v>45680</v>
      </c>
      <c r="B28" s="129">
        <f t="shared" si="3"/>
        <v>45680</v>
      </c>
      <c r="C28" s="90"/>
      <c r="D28" s="93"/>
      <c r="E28" s="134">
        <f t="shared" si="4"/>
        <v>0</v>
      </c>
      <c r="F28" s="95"/>
      <c r="G28" s="136" t="str">
        <f>IFERROR((VLOOKUP(F28,'ÜL-Daten-Erfassung'!$H$3:$I$13,2,0)),"")</f>
        <v/>
      </c>
      <c r="H28" s="137">
        <f t="shared" si="1"/>
        <v>45711</v>
      </c>
      <c r="I28" s="129">
        <f t="shared" si="5"/>
        <v>45711</v>
      </c>
      <c r="J28" s="90"/>
      <c r="K28" s="93"/>
      <c r="L28" s="134">
        <f t="shared" si="6"/>
        <v>0</v>
      </c>
      <c r="M28" s="95"/>
      <c r="N28" s="136" t="str">
        <f>IFERROR((VLOOKUP(M28,'ÜL-Daten-Erfassung'!$H$3:$I$13,2,0)),"")</f>
        <v/>
      </c>
      <c r="O28" s="137">
        <f t="shared" si="2"/>
        <v>45739</v>
      </c>
      <c r="P28" s="129">
        <f t="shared" si="7"/>
        <v>45739</v>
      </c>
      <c r="Q28" s="90"/>
      <c r="R28" s="93"/>
      <c r="S28" s="134">
        <f t="shared" si="8"/>
        <v>0</v>
      </c>
      <c r="T28" s="96"/>
      <c r="U28" s="136" t="str">
        <f>IFERROR((VLOOKUP(T28,'ÜL-Daten-Erfassung'!$H$3:$I$13,2,0)),"")</f>
        <v/>
      </c>
      <c r="W28" s="47"/>
      <c r="X28" s="44">
        <v>11</v>
      </c>
      <c r="Y28" s="147"/>
      <c r="Z28" s="148">
        <f t="shared" si="9"/>
        <v>0</v>
      </c>
    </row>
    <row r="29" spans="1:26" ht="12.75" customHeight="1">
      <c r="A29" s="130">
        <f t="shared" si="0"/>
        <v>45681</v>
      </c>
      <c r="B29" s="129">
        <f t="shared" si="3"/>
        <v>45681</v>
      </c>
      <c r="C29" s="90"/>
      <c r="D29" s="93"/>
      <c r="E29" s="134">
        <f t="shared" si="4"/>
        <v>0</v>
      </c>
      <c r="F29" s="95"/>
      <c r="G29" s="136" t="str">
        <f>IFERROR((VLOOKUP(F29,'ÜL-Daten-Erfassung'!$H$3:$I$13,2,0)),"")</f>
        <v/>
      </c>
      <c r="H29" s="137">
        <f t="shared" si="1"/>
        <v>45712</v>
      </c>
      <c r="I29" s="129">
        <f t="shared" si="5"/>
        <v>45712</v>
      </c>
      <c r="J29" s="90"/>
      <c r="K29" s="93"/>
      <c r="L29" s="134">
        <f t="shared" si="6"/>
        <v>0</v>
      </c>
      <c r="M29" s="95"/>
      <c r="N29" s="136" t="str">
        <f>IFERROR((VLOOKUP(M29,'ÜL-Daten-Erfassung'!$H$3:$I$13,2,0)),"")</f>
        <v/>
      </c>
      <c r="O29" s="137">
        <f t="shared" si="2"/>
        <v>45740</v>
      </c>
      <c r="P29" s="129">
        <f t="shared" si="7"/>
        <v>45740</v>
      </c>
      <c r="Q29" s="90"/>
      <c r="R29" s="93"/>
      <c r="S29" s="134">
        <f t="shared" si="8"/>
        <v>0</v>
      </c>
      <c r="T29" s="96"/>
      <c r="U29" s="136" t="str">
        <f>IFERROR((VLOOKUP(T29,'ÜL-Daten-Erfassung'!$H$3:$I$13,2,0)),"")</f>
        <v/>
      </c>
      <c r="X29" s="48"/>
      <c r="Y29" s="48"/>
      <c r="Z29" s="49"/>
    </row>
    <row r="30" spans="1:26" ht="12.75" customHeight="1">
      <c r="A30" s="130">
        <f t="shared" si="0"/>
        <v>45682</v>
      </c>
      <c r="B30" s="129">
        <f t="shared" si="3"/>
        <v>45682</v>
      </c>
      <c r="C30" s="90"/>
      <c r="D30" s="93"/>
      <c r="E30" s="134">
        <f t="shared" si="4"/>
        <v>0</v>
      </c>
      <c r="F30" s="95"/>
      <c r="G30" s="136" t="str">
        <f>IFERROR((VLOOKUP(F30,'ÜL-Daten-Erfassung'!$H$3:$I$13,2,0)),"")</f>
        <v/>
      </c>
      <c r="H30" s="137">
        <f t="shared" si="1"/>
        <v>45713</v>
      </c>
      <c r="I30" s="129">
        <f t="shared" si="5"/>
        <v>45713</v>
      </c>
      <c r="J30" s="90"/>
      <c r="K30" s="93"/>
      <c r="L30" s="134">
        <f t="shared" si="6"/>
        <v>0</v>
      </c>
      <c r="M30" s="95"/>
      <c r="N30" s="136" t="str">
        <f>IFERROR((VLOOKUP(M30,'ÜL-Daten-Erfassung'!$H$3:$I$13,2,0)),"")</f>
        <v/>
      </c>
      <c r="O30" s="137">
        <f t="shared" si="2"/>
        <v>45741</v>
      </c>
      <c r="P30" s="129">
        <f t="shared" si="7"/>
        <v>45741</v>
      </c>
      <c r="Q30" s="90"/>
      <c r="R30" s="93"/>
      <c r="S30" s="134">
        <f t="shared" si="8"/>
        <v>0</v>
      </c>
      <c r="T30" s="96"/>
      <c r="U30" s="136" t="str">
        <f>IFERROR((VLOOKUP(T30,'ÜL-Daten-Erfassung'!$H$3:$I$13,2,0)),"")</f>
        <v/>
      </c>
    </row>
    <row r="31" spans="1:26" ht="12.75" customHeight="1">
      <c r="A31" s="130">
        <f t="shared" si="0"/>
        <v>45683</v>
      </c>
      <c r="B31" s="129">
        <f t="shared" si="3"/>
        <v>45683</v>
      </c>
      <c r="C31" s="90"/>
      <c r="D31" s="93"/>
      <c r="E31" s="134">
        <f t="shared" si="4"/>
        <v>0</v>
      </c>
      <c r="F31" s="95"/>
      <c r="G31" s="136" t="str">
        <f>IFERROR((VLOOKUP(F31,'ÜL-Daten-Erfassung'!$H$3:$I$13,2,0)),"")</f>
        <v/>
      </c>
      <c r="H31" s="137">
        <f t="shared" si="1"/>
        <v>45714</v>
      </c>
      <c r="I31" s="129">
        <f t="shared" si="5"/>
        <v>45714</v>
      </c>
      <c r="J31" s="90"/>
      <c r="K31" s="93"/>
      <c r="L31" s="134">
        <f t="shared" si="6"/>
        <v>0</v>
      </c>
      <c r="M31" s="95"/>
      <c r="N31" s="136" t="str">
        <f>IFERROR((VLOOKUP(M31,'ÜL-Daten-Erfassung'!$H$3:$I$13,2,0)),"")</f>
        <v/>
      </c>
      <c r="O31" s="137">
        <f t="shared" si="2"/>
        <v>45742</v>
      </c>
      <c r="P31" s="129">
        <f t="shared" si="7"/>
        <v>45742</v>
      </c>
      <c r="Q31" s="90"/>
      <c r="R31" s="93"/>
      <c r="S31" s="134">
        <f t="shared" si="8"/>
        <v>0</v>
      </c>
      <c r="T31" s="96"/>
      <c r="U31" s="136" t="str">
        <f>IFERROR((VLOOKUP(T31,'ÜL-Daten-Erfassung'!$H$3:$I$13,2,0)),"")</f>
        <v/>
      </c>
    </row>
    <row r="32" spans="1:26" ht="12.75" customHeight="1">
      <c r="A32" s="130">
        <f t="shared" si="0"/>
        <v>45684</v>
      </c>
      <c r="B32" s="129">
        <f t="shared" si="3"/>
        <v>45684</v>
      </c>
      <c r="C32" s="90"/>
      <c r="D32" s="93"/>
      <c r="E32" s="134">
        <f t="shared" si="4"/>
        <v>0</v>
      </c>
      <c r="F32" s="95"/>
      <c r="G32" s="136" t="str">
        <f>IFERROR((VLOOKUP(F32,'ÜL-Daten-Erfassung'!$H$3:$I$13,2,0)),"")</f>
        <v/>
      </c>
      <c r="H32" s="137">
        <f t="shared" si="1"/>
        <v>45715</v>
      </c>
      <c r="I32" s="129">
        <f t="shared" si="5"/>
        <v>45715</v>
      </c>
      <c r="J32" s="90"/>
      <c r="K32" s="93"/>
      <c r="L32" s="134">
        <f t="shared" si="6"/>
        <v>0</v>
      </c>
      <c r="M32" s="95"/>
      <c r="N32" s="136" t="str">
        <f>IFERROR((VLOOKUP(M32,'ÜL-Daten-Erfassung'!$H$3:$I$13,2,0)),"")</f>
        <v/>
      </c>
      <c r="O32" s="137">
        <f t="shared" si="2"/>
        <v>45743</v>
      </c>
      <c r="P32" s="129">
        <f t="shared" si="7"/>
        <v>45743</v>
      </c>
      <c r="Q32" s="90"/>
      <c r="R32" s="93"/>
      <c r="S32" s="134">
        <f t="shared" si="8"/>
        <v>0</v>
      </c>
      <c r="T32" s="96"/>
      <c r="U32" s="136" t="str">
        <f>IFERROR((VLOOKUP(T32,'ÜL-Daten-Erfassung'!$H$3:$I$13,2,0)),"")</f>
        <v/>
      </c>
    </row>
    <row r="33" spans="1:24" ht="12.75" customHeight="1">
      <c r="A33" s="130">
        <f t="shared" si="0"/>
        <v>45685</v>
      </c>
      <c r="B33" s="129">
        <f t="shared" si="3"/>
        <v>45685</v>
      </c>
      <c r="C33" s="90"/>
      <c r="D33" s="93"/>
      <c r="E33" s="134">
        <f t="shared" si="4"/>
        <v>0</v>
      </c>
      <c r="F33" s="95"/>
      <c r="G33" s="136" t="str">
        <f>IFERROR((VLOOKUP(F33,'ÜL-Daten-Erfassung'!$H$3:$I$13,2,0)),"")</f>
        <v/>
      </c>
      <c r="H33" s="137">
        <f t="shared" si="1"/>
        <v>45716</v>
      </c>
      <c r="I33" s="129">
        <f t="shared" si="5"/>
        <v>45716</v>
      </c>
      <c r="J33" s="90"/>
      <c r="K33" s="93"/>
      <c r="L33" s="134">
        <f t="shared" si="6"/>
        <v>0</v>
      </c>
      <c r="M33" s="95"/>
      <c r="N33" s="136" t="str">
        <f>IFERROR((VLOOKUP(M33,'ÜL-Daten-Erfassung'!$H$3:$I$13,2,0)),"")</f>
        <v/>
      </c>
      <c r="O33" s="137">
        <f t="shared" si="2"/>
        <v>45744</v>
      </c>
      <c r="P33" s="129">
        <f t="shared" si="7"/>
        <v>45744</v>
      </c>
      <c r="Q33" s="90"/>
      <c r="R33" s="93"/>
      <c r="S33" s="134">
        <f t="shared" si="8"/>
        <v>0</v>
      </c>
      <c r="T33" s="96"/>
      <c r="U33" s="136" t="str">
        <f>IFERROR((VLOOKUP(T33,'ÜL-Daten-Erfassung'!$H$3:$I$13,2,0)),"")</f>
        <v/>
      </c>
    </row>
    <row r="34" spans="1:24" ht="12.75" customHeight="1">
      <c r="A34" s="130">
        <f t="shared" si="0"/>
        <v>45686</v>
      </c>
      <c r="B34" s="129">
        <f t="shared" si="3"/>
        <v>45686</v>
      </c>
      <c r="C34" s="90"/>
      <c r="D34" s="93"/>
      <c r="E34" s="134">
        <f t="shared" si="4"/>
        <v>0</v>
      </c>
      <c r="F34" s="95"/>
      <c r="G34" s="136" t="str">
        <f>IFERROR((VLOOKUP(F34,'ÜL-Daten-Erfassung'!$H$3:$I$13,2,0)),"")</f>
        <v/>
      </c>
      <c r="H34" s="137">
        <f t="shared" si="1"/>
        <v>45717</v>
      </c>
      <c r="I34" s="129">
        <f t="shared" si="5"/>
        <v>45717</v>
      </c>
      <c r="J34" s="90"/>
      <c r="K34" s="93"/>
      <c r="L34" s="134">
        <f t="shared" si="6"/>
        <v>0</v>
      </c>
      <c r="M34" s="95"/>
      <c r="N34" s="136" t="str">
        <f>IFERROR((VLOOKUP(M34,'ÜL-Daten-Erfassung'!$H$3:$I$13,2,0)),"")</f>
        <v/>
      </c>
      <c r="O34" s="137">
        <f t="shared" si="2"/>
        <v>45745</v>
      </c>
      <c r="P34" s="129">
        <f t="shared" si="7"/>
        <v>45745</v>
      </c>
      <c r="Q34" s="90"/>
      <c r="R34" s="93"/>
      <c r="S34" s="134">
        <f t="shared" si="8"/>
        <v>0</v>
      </c>
      <c r="T34" s="96"/>
      <c r="U34" s="136" t="str">
        <f>IFERROR((VLOOKUP(T34,'ÜL-Daten-Erfassung'!$H$3:$I$13,2,0)),"")</f>
        <v/>
      </c>
    </row>
    <row r="35" spans="1:24" ht="12.75" customHeight="1">
      <c r="A35" s="130">
        <f t="shared" si="0"/>
        <v>45687</v>
      </c>
      <c r="B35" s="129">
        <f t="shared" si="3"/>
        <v>45687</v>
      </c>
      <c r="C35" s="90"/>
      <c r="D35" s="93"/>
      <c r="E35" s="134">
        <f t="shared" si="4"/>
        <v>0</v>
      </c>
      <c r="F35" s="95"/>
      <c r="G35" s="136" t="str">
        <f>IFERROR((VLOOKUP(F35,'ÜL-Daten-Erfassung'!$H$3:$I$13,2,0)),"")</f>
        <v/>
      </c>
      <c r="H35" s="137"/>
      <c r="I35" s="129"/>
      <c r="J35" s="90"/>
      <c r="K35" s="93"/>
      <c r="L35" s="134">
        <f t="shared" si="6"/>
        <v>0</v>
      </c>
      <c r="M35" s="95"/>
      <c r="N35" s="136" t="str">
        <f>IFERROR((VLOOKUP(M35,'ÜL-Daten-Erfassung'!$H$3:$I$13,2,0)),"")</f>
        <v/>
      </c>
      <c r="O35" s="137">
        <f t="shared" si="2"/>
        <v>45746</v>
      </c>
      <c r="P35" s="129">
        <f t="shared" si="7"/>
        <v>45746</v>
      </c>
      <c r="Q35" s="90"/>
      <c r="R35" s="93"/>
      <c r="S35" s="134">
        <f t="shared" si="8"/>
        <v>0</v>
      </c>
      <c r="T35" s="96"/>
      <c r="U35" s="136" t="str">
        <f>IFERROR((VLOOKUP(T35,'ÜL-Daten-Erfassung'!$H$3:$I$13,2,0)),"")</f>
        <v/>
      </c>
    </row>
    <row r="36" spans="1:24" ht="12.75" customHeight="1" thickBot="1">
      <c r="A36" s="130">
        <f t="shared" si="0"/>
        <v>45688</v>
      </c>
      <c r="B36" s="129">
        <f t="shared" si="3"/>
        <v>45688</v>
      </c>
      <c r="C36" s="91"/>
      <c r="D36" s="94"/>
      <c r="E36" s="134">
        <f t="shared" si="4"/>
        <v>0</v>
      </c>
      <c r="F36" s="50"/>
      <c r="G36" s="135" t="str">
        <f>IFERROR((VLOOKUP(F36,'ÜL-Daten-Erfassung'!$H$3:$I$13,2,0)),"")</f>
        <v/>
      </c>
      <c r="H36" s="138"/>
      <c r="I36" s="129"/>
      <c r="J36" s="91"/>
      <c r="K36" s="94"/>
      <c r="L36" s="134">
        <f t="shared" si="6"/>
        <v>0</v>
      </c>
      <c r="M36" s="50"/>
      <c r="N36" s="135" t="str">
        <f>IFERROR((VLOOKUP(M36,'ÜL-Daten-Erfassung'!$H$3:$I$13,2,0)),"")</f>
        <v/>
      </c>
      <c r="O36" s="130">
        <f t="shared" si="2"/>
        <v>45747</v>
      </c>
      <c r="P36" s="129">
        <f t="shared" si="7"/>
        <v>45747</v>
      </c>
      <c r="Q36" s="91"/>
      <c r="R36" s="94"/>
      <c r="S36" s="134">
        <f t="shared" si="8"/>
        <v>0</v>
      </c>
      <c r="T36" s="51"/>
      <c r="U36" s="135" t="str">
        <f>IFERROR((VLOOKUP(T36,'ÜL-Daten-Erfassung'!$H$3:$I$13,2,0)),"")</f>
        <v/>
      </c>
    </row>
    <row r="37" spans="1:24" ht="20.25" customHeight="1" thickTop="1" thickBot="1">
      <c r="A37" s="215" t="s">
        <v>120</v>
      </c>
      <c r="B37" s="215"/>
      <c r="C37" s="215"/>
      <c r="D37" s="216">
        <f>SUM(E6:E36)</f>
        <v>0</v>
      </c>
      <c r="E37" s="216"/>
      <c r="F37" s="52"/>
      <c r="G37" s="53" t="s">
        <v>121</v>
      </c>
      <c r="H37" s="215" t="s">
        <v>120</v>
      </c>
      <c r="I37" s="215"/>
      <c r="J37" s="215"/>
      <c r="K37" s="216">
        <f>SUM(L6:L36)</f>
        <v>0</v>
      </c>
      <c r="L37" s="216"/>
      <c r="M37" s="217"/>
      <c r="N37" s="217"/>
      <c r="O37" s="215" t="s">
        <v>120</v>
      </c>
      <c r="P37" s="215"/>
      <c r="Q37" s="215"/>
      <c r="R37" s="216">
        <f>SUM(S6:S36)</f>
        <v>0</v>
      </c>
      <c r="S37" s="216"/>
      <c r="T37" s="54"/>
      <c r="U37" s="116">
        <f>D37+K37+R37</f>
        <v>0</v>
      </c>
    </row>
    <row r="38" spans="1:24" ht="13.5" thickTop="1">
      <c r="A38" s="135"/>
      <c r="B38" s="144"/>
      <c r="C38" s="145"/>
      <c r="D38" s="135"/>
      <c r="E38" s="135"/>
      <c r="F38" s="135"/>
      <c r="G38" s="135"/>
      <c r="H38" s="145"/>
      <c r="I38" s="135"/>
      <c r="J38" s="135"/>
      <c r="K38" s="135"/>
      <c r="L38" s="135"/>
      <c r="M38" s="145"/>
      <c r="N38" s="135"/>
      <c r="O38" s="135"/>
      <c r="P38" s="135"/>
      <c r="Q38" s="135"/>
      <c r="R38" s="145"/>
      <c r="S38" s="135"/>
      <c r="T38" s="135"/>
      <c r="U38" s="135"/>
      <c r="X38" s="55"/>
    </row>
    <row r="39" spans="1:24" ht="12.75" customHeight="1">
      <c r="A39" s="207" t="s">
        <v>122</v>
      </c>
      <c r="B39" s="207"/>
      <c r="C39" s="207"/>
      <c r="D39" s="208" t="s">
        <v>123</v>
      </c>
      <c r="E39" s="208"/>
      <c r="F39" s="208"/>
      <c r="G39" s="208"/>
      <c r="H39" s="208"/>
      <c r="I39" s="208"/>
      <c r="J39" s="208"/>
      <c r="K39" s="208"/>
      <c r="L39" s="208"/>
      <c r="M39" s="208"/>
      <c r="N39" s="208"/>
      <c r="O39" s="208"/>
      <c r="P39" s="208"/>
      <c r="Q39" s="208"/>
      <c r="R39" s="208"/>
      <c r="S39" s="208"/>
      <c r="T39" s="208"/>
      <c r="U39" s="208"/>
    </row>
    <row r="40" spans="1:24">
      <c r="A40" s="207"/>
      <c r="B40" s="207"/>
      <c r="C40" s="207"/>
      <c r="D40" s="208"/>
      <c r="E40" s="208"/>
      <c r="F40" s="208"/>
      <c r="G40" s="208"/>
      <c r="H40" s="208"/>
      <c r="I40" s="208"/>
      <c r="J40" s="208"/>
      <c r="K40" s="208"/>
      <c r="L40" s="208"/>
      <c r="M40" s="208"/>
      <c r="N40" s="208"/>
      <c r="O40" s="208"/>
      <c r="P40" s="208"/>
      <c r="Q40" s="208"/>
      <c r="R40" s="208"/>
      <c r="S40" s="208"/>
      <c r="T40" s="208"/>
      <c r="U40" s="208"/>
    </row>
    <row r="41" spans="1:24" ht="15.75" customHeight="1">
      <c r="A41" s="135"/>
      <c r="B41" s="135"/>
      <c r="C41" s="145"/>
      <c r="D41" s="209" t="s">
        <v>124</v>
      </c>
      <c r="E41" s="209"/>
      <c r="F41" s="209"/>
      <c r="G41" s="209"/>
      <c r="H41" s="209"/>
      <c r="I41" s="209"/>
      <c r="J41" s="209"/>
      <c r="K41" s="209"/>
      <c r="L41" s="209"/>
      <c r="M41" s="209"/>
      <c r="N41" s="209"/>
      <c r="O41" s="209"/>
      <c r="P41" s="209"/>
      <c r="Q41" s="209"/>
      <c r="R41" s="209"/>
      <c r="S41" s="209"/>
      <c r="T41" s="209"/>
      <c r="U41" s="209"/>
    </row>
    <row r="42" spans="1:24">
      <c r="A42" s="135"/>
      <c r="B42" s="135"/>
      <c r="C42" s="145"/>
      <c r="D42" s="210" t="s">
        <v>125</v>
      </c>
      <c r="E42" s="210"/>
      <c r="F42" s="210"/>
      <c r="G42" s="210"/>
      <c r="H42" s="210"/>
      <c r="I42" s="210"/>
      <c r="J42" s="210"/>
      <c r="K42" s="210"/>
      <c r="L42" s="210"/>
      <c r="M42" s="210"/>
      <c r="N42" s="210"/>
      <c r="O42" s="210"/>
      <c r="P42" s="210"/>
      <c r="Q42" s="210"/>
      <c r="R42" s="210"/>
      <c r="S42" s="210"/>
      <c r="T42" s="210"/>
      <c r="U42" s="210"/>
    </row>
    <row r="43" spans="1:24" ht="12.75" customHeight="1">
      <c r="A43" s="135"/>
      <c r="B43" s="135"/>
      <c r="C43" s="145"/>
      <c r="D43" s="211">
        <f>IF(U37&gt;0,"",U37)</f>
        <v>0</v>
      </c>
      <c r="E43" s="211"/>
      <c r="F43" s="212" t="s">
        <v>126</v>
      </c>
      <c r="G43" s="212"/>
      <c r="H43" s="212"/>
      <c r="I43" s="212"/>
      <c r="J43" s="212"/>
      <c r="K43" s="212"/>
      <c r="L43" s="212"/>
      <c r="M43" s="212"/>
      <c r="N43" s="212"/>
      <c r="O43" s="212"/>
      <c r="P43" s="212"/>
      <c r="Q43" s="212"/>
      <c r="R43" s="212"/>
      <c r="S43" s="212"/>
      <c r="T43" s="212"/>
      <c r="U43" s="212"/>
    </row>
    <row r="44" spans="1:24" ht="12.75" customHeight="1">
      <c r="A44" s="135"/>
      <c r="B44" s="135"/>
      <c r="C44" s="145"/>
      <c r="D44" s="211"/>
      <c r="E44" s="211"/>
      <c r="F44" s="213" t="s">
        <v>127</v>
      </c>
      <c r="G44" s="213"/>
      <c r="H44" s="213"/>
      <c r="I44" s="213"/>
      <c r="J44" s="213"/>
      <c r="K44" s="213"/>
      <c r="L44" s="213"/>
      <c r="M44" s="213"/>
      <c r="N44" s="213"/>
      <c r="O44" s="213"/>
      <c r="P44" s="213"/>
      <c r="Q44" s="213"/>
      <c r="R44" s="213"/>
      <c r="S44" s="213"/>
      <c r="T44" s="213"/>
      <c r="U44" s="213"/>
    </row>
  </sheetData>
  <sheetProtection sheet="1" objects="1" scenarios="1"/>
  <protectedRanges>
    <protectedRange sqref="T6:T36 Q6:R36 M6:M36 J6:K36 C6:D36 F6:F36" name="Stundeneingabe"/>
  </protectedRanges>
  <mergeCells count="43">
    <mergeCell ref="A1:C1"/>
    <mergeCell ref="D1:J1"/>
    <mergeCell ref="K1:M1"/>
    <mergeCell ref="N1:R1"/>
    <mergeCell ref="T1:U1"/>
    <mergeCell ref="D3:J3"/>
    <mergeCell ref="K3:O3"/>
    <mergeCell ref="R3:S3"/>
    <mergeCell ref="A2:C2"/>
    <mergeCell ref="D2:H2"/>
    <mergeCell ref="I2:K2"/>
    <mergeCell ref="M2:N2"/>
    <mergeCell ref="X8:Y8"/>
    <mergeCell ref="A4:B5"/>
    <mergeCell ref="C4:E4"/>
    <mergeCell ref="F4:G5"/>
    <mergeCell ref="H4:I5"/>
    <mergeCell ref="J4:L4"/>
    <mergeCell ref="M4:N5"/>
    <mergeCell ref="W1:AC4"/>
    <mergeCell ref="O4:P5"/>
    <mergeCell ref="Q4:S4"/>
    <mergeCell ref="T4:U5"/>
    <mergeCell ref="W5:Y5"/>
    <mergeCell ref="X6:Y6"/>
    <mergeCell ref="O2:R2"/>
    <mergeCell ref="S2:U2"/>
    <mergeCell ref="A3:C3"/>
    <mergeCell ref="X10:Y10"/>
    <mergeCell ref="A37:C37"/>
    <mergeCell ref="D37:E37"/>
    <mergeCell ref="H37:J37"/>
    <mergeCell ref="K37:L37"/>
    <mergeCell ref="M37:N37"/>
    <mergeCell ref="O37:Q37"/>
    <mergeCell ref="R37:S37"/>
    <mergeCell ref="A39:C40"/>
    <mergeCell ref="D39:U40"/>
    <mergeCell ref="D41:U41"/>
    <mergeCell ref="D42:U42"/>
    <mergeCell ref="D43:E44"/>
    <mergeCell ref="F43:U43"/>
    <mergeCell ref="F44:U44"/>
  </mergeCells>
  <conditionalFormatting sqref="A6:A36 H6:H36 O6:O36">
    <cfRule type="expression" dxfId="47" priority="24" stopIfTrue="1">
      <formula>WEEKDAY(A6,2)=6</formula>
    </cfRule>
  </conditionalFormatting>
  <conditionalFormatting sqref="B6:B36 I6:I36 P6:P36">
    <cfRule type="expression" dxfId="46" priority="46" stopIfTrue="1">
      <formula>AND((OR((AND((B6&gt;=$X$7),(B6&lt;=$Y$7))),(AND((B6&gt;=$X$9),(B6&lt;=$Y$9))),(AND((B6&gt;=$X$11),(B6&lt;=$Y$11))))),(ISNUMBER(B6)))</formula>
    </cfRule>
  </conditionalFormatting>
  <conditionalFormatting sqref="C6:D36">
    <cfRule type="expression" dxfId="45" priority="18" stopIfTrue="1">
      <formula>#REF!=1</formula>
    </cfRule>
  </conditionalFormatting>
  <conditionalFormatting sqref="D37:E37 K37:L37 R37:S37">
    <cfRule type="cellIs" dxfId="44" priority="2" operator="equal">
      <formula>0</formula>
    </cfRule>
  </conditionalFormatting>
  <conditionalFormatting sqref="E6:E36">
    <cfRule type="cellIs" dxfId="43" priority="23" stopIfTrue="1" operator="equal">
      <formula>0</formula>
    </cfRule>
  </conditionalFormatting>
  <conditionalFormatting sqref="J6:K36">
    <cfRule type="expression" dxfId="42" priority="12" stopIfTrue="1">
      <formula>#REF!=1</formula>
    </cfRule>
  </conditionalFormatting>
  <conditionalFormatting sqref="K3:O3">
    <cfRule type="cellIs" dxfId="41" priority="1" operator="equal">
      <formula>0</formula>
    </cfRule>
  </conditionalFormatting>
  <conditionalFormatting sqref="L6:L36">
    <cfRule type="cellIs" dxfId="40" priority="4" stopIfTrue="1" operator="equal">
      <formula>0</formula>
    </cfRule>
  </conditionalFormatting>
  <conditionalFormatting sqref="Q6:R36">
    <cfRule type="expression" dxfId="39" priority="6" stopIfTrue="1">
      <formula>#REF!=1</formula>
    </cfRule>
  </conditionalFormatting>
  <conditionalFormatting sqref="S6:S36">
    <cfRule type="cellIs" dxfId="38" priority="3" stopIfTrue="1" operator="equal">
      <formula>0</formula>
    </cfRule>
  </conditionalFormatting>
  <printOptions horizontalCentered="1" verticalCentered="1"/>
  <pageMargins left="0.39370078740157477" right="0.39370078740157477" top="0.78740157480314954" bottom="0.78740157480314954" header="0.39370078740157477" footer="0.39370078740157477"/>
  <pageSetup paperSize="9" scale="69" fitToWidth="0" fitToHeight="0" pageOrder="overThenDown" orientation="landscape" useFirstPageNumber="1" r:id="rId1"/>
  <headerFooter alignWithMargins="0">
    <oddFooter>&amp;LÜL-Abrechnung ohne Lizenz&amp;CSeite &amp;P von &amp;N Seiten&amp;RFormular Stand 06.01.2025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4"/>
  <sheetViews>
    <sheetView workbookViewId="0">
      <selection activeCell="T10" sqref="T10:T35"/>
    </sheetView>
  </sheetViews>
  <sheetFormatPr baseColWidth="10" defaultColWidth="10.85546875" defaultRowHeight="12.75"/>
  <cols>
    <col min="1" max="1" width="3.85546875" customWidth="1"/>
    <col min="2" max="2" width="6.42578125" customWidth="1"/>
    <col min="3" max="3" width="5.85546875" style="42" customWidth="1"/>
    <col min="4" max="5" width="5.85546875" customWidth="1"/>
    <col min="6" max="6" width="3.85546875" customWidth="1"/>
    <col min="7" max="7" width="16.5703125" customWidth="1"/>
    <col min="8" max="8" width="3.85546875" style="42" customWidth="1"/>
    <col min="9" max="9" width="6.42578125" customWidth="1"/>
    <col min="10" max="12" width="5.85546875" customWidth="1"/>
    <col min="13" max="13" width="3.85546875" style="42" customWidth="1"/>
    <col min="14" max="14" width="16.5703125" customWidth="1"/>
    <col min="15" max="15" width="3.85546875" customWidth="1"/>
    <col min="16" max="16" width="6.42578125" customWidth="1"/>
    <col min="17" max="17" width="5.85546875" customWidth="1"/>
    <col min="18" max="18" width="5.85546875" style="42" customWidth="1"/>
    <col min="19" max="19" width="5.85546875" customWidth="1"/>
    <col min="20" max="20" width="3.85546875" customWidth="1"/>
    <col min="21" max="21" width="16.5703125" customWidth="1"/>
    <col min="22" max="22" width="3.140625" customWidth="1"/>
    <col min="23" max="23" width="5.5703125" customWidth="1"/>
    <col min="24" max="24" width="12.140625" customWidth="1"/>
    <col min="25" max="25" width="10.28515625" customWidth="1"/>
    <col min="26" max="1023" width="11.42578125" customWidth="1"/>
  </cols>
  <sheetData>
    <row r="1" spans="1:26" ht="22.5" customHeight="1" thickTop="1">
      <c r="A1" s="233" t="s">
        <v>99</v>
      </c>
      <c r="B1" s="233"/>
      <c r="C1" s="233"/>
      <c r="D1" s="234" t="str">
        <f>'ÜL-Daten-Erfassung'!D3</f>
        <v>TV 1860 Immenstadt e.V.</v>
      </c>
      <c r="E1" s="234"/>
      <c r="F1" s="234"/>
      <c r="G1" s="234"/>
      <c r="H1" s="234"/>
      <c r="I1" s="234"/>
      <c r="J1" s="234"/>
      <c r="K1" s="235" t="s">
        <v>100</v>
      </c>
      <c r="L1" s="235"/>
      <c r="M1" s="235"/>
      <c r="N1" s="236" t="str">
        <f>'ÜL-Daten-Erfassung'!E6&amp;" "&amp;'ÜL-Daten-Erfassung'!E5</f>
        <v>Susanne Schubert</v>
      </c>
      <c r="O1" s="236"/>
      <c r="P1" s="236"/>
      <c r="Q1" s="236"/>
      <c r="R1" s="236"/>
      <c r="S1" s="139" t="s">
        <v>101</v>
      </c>
      <c r="T1" s="237" t="s">
        <v>46</v>
      </c>
      <c r="U1" s="237"/>
    </row>
    <row r="2" spans="1:26" ht="20.25" customHeight="1">
      <c r="A2" s="230" t="s">
        <v>103</v>
      </c>
      <c r="B2" s="230"/>
      <c r="C2" s="230"/>
      <c r="D2" s="231" t="str">
        <f>'ÜL-Daten-Erfassung'!E10&amp;" "&amp;'ÜL-Daten-Erfassung'!E9</f>
        <v xml:space="preserve"> </v>
      </c>
      <c r="E2" s="231"/>
      <c r="F2" s="231"/>
      <c r="G2" s="231"/>
      <c r="H2" s="231"/>
      <c r="I2" s="224"/>
      <c r="J2" s="224"/>
      <c r="K2" s="224"/>
      <c r="L2" s="140" t="s">
        <v>104</v>
      </c>
      <c r="M2" s="232" t="s">
        <v>105</v>
      </c>
      <c r="N2" s="232"/>
      <c r="O2" s="224"/>
      <c r="P2" s="224"/>
      <c r="Q2" s="224"/>
      <c r="R2" s="224"/>
      <c r="S2" s="225" t="s">
        <v>35</v>
      </c>
      <c r="T2" s="225"/>
      <c r="U2" s="225"/>
    </row>
    <row r="3" spans="1:26" ht="23.25" customHeight="1" thickBot="1">
      <c r="A3" s="226"/>
      <c r="B3" s="226"/>
      <c r="C3" s="226"/>
      <c r="D3" s="227" t="s">
        <v>128</v>
      </c>
      <c r="E3" s="227"/>
      <c r="F3" s="227"/>
      <c r="G3" s="227"/>
      <c r="H3" s="227"/>
      <c r="I3" s="227"/>
      <c r="J3" s="227"/>
      <c r="K3" s="238">
        <f>(Quartal_1!U37)+U37</f>
        <v>0</v>
      </c>
      <c r="L3" s="238"/>
      <c r="M3" s="238"/>
      <c r="N3" s="238"/>
      <c r="O3" s="239"/>
      <c r="P3" s="141"/>
      <c r="Q3" s="142" t="s">
        <v>107</v>
      </c>
      <c r="R3" s="229">
        <f>DATE(W7,4,1)</f>
        <v>45748</v>
      </c>
      <c r="S3" s="229"/>
      <c r="T3" s="142" t="s">
        <v>85</v>
      </c>
      <c r="U3" s="143">
        <f>EOMONTH(R3,2)</f>
        <v>45838</v>
      </c>
    </row>
    <row r="4" spans="1:26" ht="15.75" customHeight="1" thickTop="1" thickBot="1">
      <c r="A4" s="218" t="s">
        <v>129</v>
      </c>
      <c r="B4" s="218"/>
      <c r="C4" s="219" t="s">
        <v>108</v>
      </c>
      <c r="D4" s="219"/>
      <c r="E4" s="219"/>
      <c r="F4" s="220" t="s">
        <v>109</v>
      </c>
      <c r="G4" s="220"/>
      <c r="H4" s="218" t="s">
        <v>130</v>
      </c>
      <c r="I4" s="218"/>
      <c r="J4" s="219" t="s">
        <v>108</v>
      </c>
      <c r="K4" s="219"/>
      <c r="L4" s="219"/>
      <c r="M4" s="220" t="s">
        <v>109</v>
      </c>
      <c r="N4" s="220"/>
      <c r="O4" s="218" t="s">
        <v>131</v>
      </c>
      <c r="P4" s="218"/>
      <c r="Q4" s="219" t="s">
        <v>108</v>
      </c>
      <c r="R4" s="219"/>
      <c r="S4" s="219"/>
      <c r="T4" s="220" t="s">
        <v>109</v>
      </c>
      <c r="U4" s="220"/>
    </row>
    <row r="5" spans="1:26" ht="21" customHeight="1" thickTop="1" thickBot="1">
      <c r="A5" s="218"/>
      <c r="B5" s="218"/>
      <c r="C5" s="131" t="s">
        <v>112</v>
      </c>
      <c r="D5" s="132" t="s">
        <v>85</v>
      </c>
      <c r="E5" s="133" t="s">
        <v>113</v>
      </c>
      <c r="F5" s="220"/>
      <c r="G5" s="220"/>
      <c r="H5" s="218"/>
      <c r="I5" s="218"/>
      <c r="J5" s="131" t="s">
        <v>112</v>
      </c>
      <c r="K5" s="132" t="s">
        <v>85</v>
      </c>
      <c r="L5" s="133" t="s">
        <v>113</v>
      </c>
      <c r="M5" s="220"/>
      <c r="N5" s="220"/>
      <c r="O5" s="218"/>
      <c r="P5" s="218"/>
      <c r="Q5" s="131" t="s">
        <v>112</v>
      </c>
      <c r="R5" s="132" t="s">
        <v>85</v>
      </c>
      <c r="S5" s="133" t="s">
        <v>113</v>
      </c>
      <c r="T5" s="220"/>
      <c r="U5" s="220"/>
      <c r="W5" s="222" t="s">
        <v>114</v>
      </c>
      <c r="X5" s="222"/>
      <c r="Y5" s="222"/>
      <c r="Z5" s="35"/>
    </row>
    <row r="6" spans="1:26" ht="13.5" customHeight="1" thickTop="1">
      <c r="A6" s="128">
        <f t="shared" ref="A6:A35" si="0">B6</f>
        <v>45748</v>
      </c>
      <c r="B6" s="129">
        <f>R3</f>
        <v>45748</v>
      </c>
      <c r="C6" s="90"/>
      <c r="D6" s="93"/>
      <c r="E6" s="134">
        <f>ROUNDUP((IF((F6=11),1,((D6-C6)*24)/0.75))/5,1)*5</f>
        <v>0</v>
      </c>
      <c r="F6" s="36"/>
      <c r="G6" s="135" t="str">
        <f>IFERROR((VLOOKUP(F6,'ÜL-Daten-Erfassung'!$H$3:$I$13,2,0)),"")</f>
        <v/>
      </c>
      <c r="H6" s="130">
        <f t="shared" ref="H6:H36" si="1">I6</f>
        <v>45778</v>
      </c>
      <c r="I6" s="129">
        <f>EDATE(R3,1)</f>
        <v>45778</v>
      </c>
      <c r="J6" s="89"/>
      <c r="K6" s="92"/>
      <c r="L6" s="134">
        <f>ROUNDUP((IF((M6=11),1,((K6-J6)*24)/0.75))/5,1)*5</f>
        <v>0</v>
      </c>
      <c r="M6" s="36"/>
      <c r="N6" s="135" t="str">
        <f>IFERROR((VLOOKUP(M6,'ÜL-Daten-Erfassung'!$H$3:$I$13,2,0)),"")</f>
        <v/>
      </c>
      <c r="O6" s="130">
        <f t="shared" ref="O6:O35" si="2">P6</f>
        <v>45809</v>
      </c>
      <c r="P6" s="129">
        <f>EDATE(R3,2)</f>
        <v>45809</v>
      </c>
      <c r="Q6" s="89"/>
      <c r="R6" s="92"/>
      <c r="S6" s="134">
        <f>ROUNDUP((IF((T6=11),1,((R6-Q6)*24)/0.75))/5,1)*5</f>
        <v>0</v>
      </c>
      <c r="T6" s="36"/>
      <c r="U6" s="135" t="str">
        <f>IFERROR((VLOOKUP(T6,'ÜL-Daten-Erfassung'!$H$3:$I$13,2,0)),"")</f>
        <v/>
      </c>
      <c r="W6" s="38" t="s">
        <v>89</v>
      </c>
      <c r="X6" s="214" t="s">
        <v>92</v>
      </c>
      <c r="Y6" s="214"/>
    </row>
    <row r="7" spans="1:26">
      <c r="A7" s="130">
        <f t="shared" si="0"/>
        <v>45749</v>
      </c>
      <c r="B7" s="129">
        <f t="shared" ref="B7:B35" si="3">B6+1</f>
        <v>45749</v>
      </c>
      <c r="C7" s="90"/>
      <c r="D7" s="93"/>
      <c r="E7" s="134">
        <f t="shared" ref="E7:E36" si="4">ROUNDUP((IF((F7=11),1,((D7-C7)*24)/0.75))/5,1)*5</f>
        <v>0</v>
      </c>
      <c r="F7" s="95"/>
      <c r="G7" s="136" t="str">
        <f>IFERROR((VLOOKUP(F7,'ÜL-Daten-Erfassung'!$H$3:$I$13,2,0)),"")</f>
        <v/>
      </c>
      <c r="H7" s="137">
        <f t="shared" si="1"/>
        <v>45779</v>
      </c>
      <c r="I7" s="129">
        <f t="shared" ref="I7:I36" si="5">I6+1</f>
        <v>45779</v>
      </c>
      <c r="J7" s="90"/>
      <c r="K7" s="93"/>
      <c r="L7" s="134">
        <f t="shared" ref="L7:L36" si="6">ROUNDUP((IF((M7=11),1,((K7-J7)*24)/0.75))/5,1)*5</f>
        <v>0</v>
      </c>
      <c r="M7" s="95"/>
      <c r="N7" s="136" t="str">
        <f>IFERROR((VLOOKUP(M7,'ÜL-Daten-Erfassung'!$H$3:$I$13,2,0)),"")</f>
        <v/>
      </c>
      <c r="O7" s="137">
        <f t="shared" si="2"/>
        <v>45810</v>
      </c>
      <c r="P7" s="129">
        <f t="shared" ref="P7:P35" si="7">P6+1</f>
        <v>45810</v>
      </c>
      <c r="Q7" s="90"/>
      <c r="R7" s="93"/>
      <c r="S7" s="134">
        <f t="shared" ref="S7:S36" si="8">ROUNDUP((IF((T7=11),1,((R7-Q7)*24)/0.75))/5,1)*5</f>
        <v>0</v>
      </c>
      <c r="T7" s="96"/>
      <c r="U7" s="136" t="str">
        <f>IFERROR((VLOOKUP(T7,'ÜL-Daten-Erfassung'!$H$3:$I$13,2,0)),"")</f>
        <v/>
      </c>
      <c r="W7" s="88">
        <f>'ÜL-Daten-Erfassung'!E2</f>
        <v>2025</v>
      </c>
      <c r="X7" s="39">
        <f>VLOOKUP($W$7,'ÜL-Daten-Erfassung'!$H$26:$V$30,6,0)</f>
        <v>45761</v>
      </c>
      <c r="Y7" s="39">
        <f>VLOOKUP($W$7,'ÜL-Daten-Erfassung'!$H$26:$V$30,7,0)</f>
        <v>45772</v>
      </c>
    </row>
    <row r="8" spans="1:26" ht="12.75" customHeight="1">
      <c r="A8" s="130">
        <f t="shared" si="0"/>
        <v>45750</v>
      </c>
      <c r="B8" s="129">
        <f t="shared" si="3"/>
        <v>45750</v>
      </c>
      <c r="C8" s="90"/>
      <c r="D8" s="93"/>
      <c r="E8" s="134">
        <f t="shared" si="4"/>
        <v>0</v>
      </c>
      <c r="F8" s="95"/>
      <c r="G8" s="136" t="str">
        <f>IFERROR((VLOOKUP(F8,'ÜL-Daten-Erfassung'!$H$3:$I$13,2,0)),"")</f>
        <v/>
      </c>
      <c r="H8" s="137">
        <f t="shared" si="1"/>
        <v>45780</v>
      </c>
      <c r="I8" s="129">
        <f t="shared" si="5"/>
        <v>45780</v>
      </c>
      <c r="J8" s="90"/>
      <c r="K8" s="93"/>
      <c r="L8" s="134">
        <f t="shared" si="6"/>
        <v>0</v>
      </c>
      <c r="M8" s="95"/>
      <c r="N8" s="136" t="str">
        <f>IFERROR((VLOOKUP(M8,'ÜL-Daten-Erfassung'!$H$3:$I$13,2,0)),"")</f>
        <v/>
      </c>
      <c r="O8" s="137">
        <f t="shared" si="2"/>
        <v>45811</v>
      </c>
      <c r="P8" s="129">
        <f t="shared" si="7"/>
        <v>45811</v>
      </c>
      <c r="Q8" s="90"/>
      <c r="R8" s="93"/>
      <c r="S8" s="134">
        <f t="shared" si="8"/>
        <v>0</v>
      </c>
      <c r="T8" s="96"/>
      <c r="U8" s="136" t="str">
        <f>IFERROR((VLOOKUP(T8,'ÜL-Daten-Erfassung'!$H$3:$I$13,2,0)),"")</f>
        <v/>
      </c>
      <c r="W8" s="40"/>
      <c r="X8" s="214" t="s">
        <v>93</v>
      </c>
      <c r="Y8" s="214"/>
      <c r="Z8" s="40"/>
    </row>
    <row r="9" spans="1:26">
      <c r="A9" s="130">
        <f t="shared" si="0"/>
        <v>45751</v>
      </c>
      <c r="B9" s="129">
        <f t="shared" si="3"/>
        <v>45751</v>
      </c>
      <c r="C9" s="90"/>
      <c r="D9" s="93"/>
      <c r="E9" s="134">
        <f t="shared" si="4"/>
        <v>0</v>
      </c>
      <c r="F9" s="95"/>
      <c r="G9" s="136" t="str">
        <f>IFERROR((VLOOKUP(F9,'ÜL-Daten-Erfassung'!$H$3:$I$13,2,0)),"")</f>
        <v/>
      </c>
      <c r="H9" s="137">
        <f t="shared" si="1"/>
        <v>45781</v>
      </c>
      <c r="I9" s="129">
        <f t="shared" si="5"/>
        <v>45781</v>
      </c>
      <c r="J9" s="90"/>
      <c r="K9" s="93"/>
      <c r="L9" s="134">
        <f t="shared" si="6"/>
        <v>0</v>
      </c>
      <c r="M9" s="95"/>
      <c r="N9" s="136" t="str">
        <f>IFERROR((VLOOKUP(M9,'ÜL-Daten-Erfassung'!$H$3:$I$13,2,0)),"")</f>
        <v/>
      </c>
      <c r="O9" s="137">
        <f t="shared" si="2"/>
        <v>45812</v>
      </c>
      <c r="P9" s="129">
        <f t="shared" si="7"/>
        <v>45812</v>
      </c>
      <c r="Q9" s="90"/>
      <c r="R9" s="93"/>
      <c r="S9" s="134">
        <f t="shared" si="8"/>
        <v>0</v>
      </c>
      <c r="T9" s="96"/>
      <c r="U9" s="136" t="str">
        <f>IFERROR((VLOOKUP(T9,'ÜL-Daten-Erfassung'!$H$3:$I$13,2,0)),"")</f>
        <v/>
      </c>
      <c r="W9" s="40"/>
      <c r="X9" s="39">
        <f>VLOOKUP($W$7,'ÜL-Daten-Erfassung'!$H$26:$V$30,8,0)</f>
        <v>45818</v>
      </c>
      <c r="Y9" s="39">
        <f>VLOOKUP($W$7,'ÜL-Daten-Erfassung'!$H$26:$V$30,9,0)</f>
        <v>45828</v>
      </c>
      <c r="Z9" s="40"/>
    </row>
    <row r="10" spans="1:26">
      <c r="A10" s="130">
        <f t="shared" si="0"/>
        <v>45752</v>
      </c>
      <c r="B10" s="129">
        <f t="shared" si="3"/>
        <v>45752</v>
      </c>
      <c r="C10" s="90"/>
      <c r="D10" s="93"/>
      <c r="E10" s="134">
        <f t="shared" si="4"/>
        <v>0</v>
      </c>
      <c r="F10" s="95"/>
      <c r="G10" s="136" t="str">
        <f>IFERROR((VLOOKUP(F10,'ÜL-Daten-Erfassung'!$H$3:$I$13,2,0)),"")</f>
        <v/>
      </c>
      <c r="H10" s="137">
        <f t="shared" si="1"/>
        <v>45782</v>
      </c>
      <c r="I10" s="129">
        <f t="shared" si="5"/>
        <v>45782</v>
      </c>
      <c r="J10" s="90"/>
      <c r="K10" s="93"/>
      <c r="L10" s="134">
        <f t="shared" si="6"/>
        <v>0</v>
      </c>
      <c r="M10" s="95"/>
      <c r="N10" s="136" t="str">
        <f>IFERROR((VLOOKUP(M10,'ÜL-Daten-Erfassung'!$H$3:$I$13,2,0)),"")</f>
        <v/>
      </c>
      <c r="O10" s="137">
        <f t="shared" si="2"/>
        <v>45813</v>
      </c>
      <c r="P10" s="129">
        <f t="shared" si="7"/>
        <v>45813</v>
      </c>
      <c r="Q10" s="90"/>
      <c r="R10" s="93"/>
      <c r="S10" s="134">
        <f t="shared" si="8"/>
        <v>0</v>
      </c>
      <c r="T10" s="96"/>
      <c r="U10" s="136" t="str">
        <f>IFERROR((VLOOKUP(T10,'ÜL-Daten-Erfassung'!$H$3:$I$13,2,0)),"")</f>
        <v/>
      </c>
      <c r="W10" s="40"/>
      <c r="Z10" s="40"/>
    </row>
    <row r="11" spans="1:26">
      <c r="A11" s="130">
        <f t="shared" si="0"/>
        <v>45753</v>
      </c>
      <c r="B11" s="129">
        <f t="shared" si="3"/>
        <v>45753</v>
      </c>
      <c r="C11" s="90"/>
      <c r="D11" s="93"/>
      <c r="E11" s="134">
        <f t="shared" si="4"/>
        <v>0</v>
      </c>
      <c r="F11" s="95"/>
      <c r="G11" s="136" t="str">
        <f>IFERROR((VLOOKUP(F11,'ÜL-Daten-Erfassung'!$H$3:$I$13,2,0)),"")</f>
        <v/>
      </c>
      <c r="H11" s="137">
        <f t="shared" si="1"/>
        <v>45783</v>
      </c>
      <c r="I11" s="129">
        <f t="shared" si="5"/>
        <v>45783</v>
      </c>
      <c r="J11" s="90"/>
      <c r="K11" s="93"/>
      <c r="L11" s="134">
        <f t="shared" si="6"/>
        <v>0</v>
      </c>
      <c r="M11" s="95"/>
      <c r="N11" s="136" t="str">
        <f>IFERROR((VLOOKUP(M11,'ÜL-Daten-Erfassung'!$H$3:$I$13,2,0)),"")</f>
        <v/>
      </c>
      <c r="O11" s="137">
        <f t="shared" si="2"/>
        <v>45814</v>
      </c>
      <c r="P11" s="129">
        <f t="shared" si="7"/>
        <v>45814</v>
      </c>
      <c r="Q11" s="90"/>
      <c r="R11" s="93"/>
      <c r="S11" s="134">
        <f t="shared" si="8"/>
        <v>0</v>
      </c>
      <c r="T11" s="96"/>
      <c r="U11" s="136" t="str">
        <f>IFERROR((VLOOKUP(T11,'ÜL-Daten-Erfassung'!$H$3:$I$13,2,0)),"")</f>
        <v/>
      </c>
      <c r="W11" s="40"/>
      <c r="Z11" s="40"/>
    </row>
    <row r="12" spans="1:26">
      <c r="A12" s="130">
        <f t="shared" si="0"/>
        <v>45754</v>
      </c>
      <c r="B12" s="129">
        <f t="shared" si="3"/>
        <v>45754</v>
      </c>
      <c r="C12" s="90"/>
      <c r="D12" s="93"/>
      <c r="E12" s="134">
        <f t="shared" si="4"/>
        <v>0</v>
      </c>
      <c r="F12" s="95"/>
      <c r="G12" s="136" t="str">
        <f>IFERROR((VLOOKUP(F12,'ÜL-Daten-Erfassung'!$H$3:$I$13,2,0)),"")</f>
        <v/>
      </c>
      <c r="H12" s="137">
        <f t="shared" si="1"/>
        <v>45784</v>
      </c>
      <c r="I12" s="129">
        <f t="shared" si="5"/>
        <v>45784</v>
      </c>
      <c r="J12" s="90"/>
      <c r="K12" s="93"/>
      <c r="L12" s="134">
        <f t="shared" si="6"/>
        <v>0</v>
      </c>
      <c r="M12" s="95"/>
      <c r="N12" s="136" t="str">
        <f>IFERROR((VLOOKUP(M12,'ÜL-Daten-Erfassung'!$H$3:$I$13,2,0)),"")</f>
        <v/>
      </c>
      <c r="O12" s="137">
        <f t="shared" si="2"/>
        <v>45815</v>
      </c>
      <c r="P12" s="129">
        <f t="shared" si="7"/>
        <v>45815</v>
      </c>
      <c r="Q12" s="90"/>
      <c r="R12" s="93"/>
      <c r="S12" s="134">
        <f t="shared" si="8"/>
        <v>0</v>
      </c>
      <c r="T12" s="96"/>
      <c r="U12" s="136" t="str">
        <f>IFERROR((VLOOKUP(T12,'ÜL-Daten-Erfassung'!$H$3:$I$13,2,0)),"")</f>
        <v/>
      </c>
    </row>
    <row r="13" spans="1:26">
      <c r="A13" s="130">
        <f t="shared" si="0"/>
        <v>45755</v>
      </c>
      <c r="B13" s="129">
        <f t="shared" si="3"/>
        <v>45755</v>
      </c>
      <c r="C13" s="90"/>
      <c r="D13" s="93"/>
      <c r="E13" s="134">
        <f t="shared" si="4"/>
        <v>0</v>
      </c>
      <c r="F13" s="95"/>
      <c r="G13" s="136" t="str">
        <f>IFERROR((VLOOKUP(F13,'ÜL-Daten-Erfassung'!$H$3:$I$13,2,0)),"")</f>
        <v/>
      </c>
      <c r="H13" s="137">
        <f t="shared" si="1"/>
        <v>45785</v>
      </c>
      <c r="I13" s="129">
        <f t="shared" si="5"/>
        <v>45785</v>
      </c>
      <c r="J13" s="90"/>
      <c r="K13" s="93"/>
      <c r="L13" s="134">
        <f t="shared" si="6"/>
        <v>0</v>
      </c>
      <c r="M13" s="95"/>
      <c r="N13" s="136" t="str">
        <f>IFERROR((VLOOKUP(M13,'ÜL-Daten-Erfassung'!$H$3:$I$13,2,0)),"")</f>
        <v/>
      </c>
      <c r="O13" s="137">
        <f t="shared" si="2"/>
        <v>45816</v>
      </c>
      <c r="P13" s="129">
        <f t="shared" si="7"/>
        <v>45816</v>
      </c>
      <c r="Q13" s="90"/>
      <c r="R13" s="93"/>
      <c r="S13" s="134">
        <f t="shared" si="8"/>
        <v>0</v>
      </c>
      <c r="T13" s="96"/>
      <c r="U13" s="136" t="str">
        <f>IFERROR((VLOOKUP(T13,'ÜL-Daten-Erfassung'!$H$3:$I$13,2,0)),"")</f>
        <v/>
      </c>
    </row>
    <row r="14" spans="1:26">
      <c r="A14" s="130">
        <f t="shared" si="0"/>
        <v>45756</v>
      </c>
      <c r="B14" s="129">
        <f t="shared" si="3"/>
        <v>45756</v>
      </c>
      <c r="C14" s="90"/>
      <c r="D14" s="93"/>
      <c r="E14" s="134">
        <f t="shared" si="4"/>
        <v>0</v>
      </c>
      <c r="F14" s="95"/>
      <c r="G14" s="136" t="str">
        <f>IFERROR((VLOOKUP(F14,'ÜL-Daten-Erfassung'!$H$3:$I$13,2,0)),"")</f>
        <v/>
      </c>
      <c r="H14" s="137">
        <f t="shared" si="1"/>
        <v>45786</v>
      </c>
      <c r="I14" s="129">
        <f t="shared" si="5"/>
        <v>45786</v>
      </c>
      <c r="J14" s="90"/>
      <c r="K14" s="93"/>
      <c r="L14" s="134">
        <f t="shared" si="6"/>
        <v>0</v>
      </c>
      <c r="M14" s="95"/>
      <c r="N14" s="136" t="str">
        <f>IFERROR((VLOOKUP(M14,'ÜL-Daten-Erfassung'!$H$3:$I$13,2,0)),"")</f>
        <v/>
      </c>
      <c r="O14" s="137">
        <f t="shared" si="2"/>
        <v>45817</v>
      </c>
      <c r="P14" s="129">
        <f t="shared" si="7"/>
        <v>45817</v>
      </c>
      <c r="Q14" s="90"/>
      <c r="R14" s="93"/>
      <c r="S14" s="134">
        <f t="shared" si="8"/>
        <v>0</v>
      </c>
      <c r="T14" s="96"/>
      <c r="U14" s="136" t="str">
        <f>IFERROR((VLOOKUP(T14,'ÜL-Daten-Erfassung'!$H$3:$I$13,2,0)),"")</f>
        <v/>
      </c>
    </row>
    <row r="15" spans="1:26">
      <c r="A15" s="130">
        <f t="shared" si="0"/>
        <v>45757</v>
      </c>
      <c r="B15" s="129">
        <f t="shared" si="3"/>
        <v>45757</v>
      </c>
      <c r="C15" s="90"/>
      <c r="D15" s="93"/>
      <c r="E15" s="134">
        <f t="shared" si="4"/>
        <v>0</v>
      </c>
      <c r="F15" s="95"/>
      <c r="G15" s="136" t="str">
        <f>IFERROR((VLOOKUP(F15,'ÜL-Daten-Erfassung'!$H$3:$I$13,2,0)),"")</f>
        <v/>
      </c>
      <c r="H15" s="137">
        <f t="shared" si="1"/>
        <v>45787</v>
      </c>
      <c r="I15" s="129">
        <f t="shared" si="5"/>
        <v>45787</v>
      </c>
      <c r="J15" s="90"/>
      <c r="K15" s="93"/>
      <c r="L15" s="134">
        <f t="shared" si="6"/>
        <v>0</v>
      </c>
      <c r="M15" s="95"/>
      <c r="N15" s="136" t="str">
        <f>IFERROR((VLOOKUP(M15,'ÜL-Daten-Erfassung'!$H$3:$I$13,2,0)),"")</f>
        <v/>
      </c>
      <c r="O15" s="137">
        <f t="shared" si="2"/>
        <v>45818</v>
      </c>
      <c r="P15" s="129">
        <f t="shared" si="7"/>
        <v>45818</v>
      </c>
      <c r="Q15" s="90"/>
      <c r="R15" s="93"/>
      <c r="S15" s="134">
        <f t="shared" si="8"/>
        <v>0</v>
      </c>
      <c r="T15" s="96"/>
      <c r="U15" s="136" t="str">
        <f>IFERROR((VLOOKUP(T15,'ÜL-Daten-Erfassung'!$H$3:$I$13,2,0)),"")</f>
        <v/>
      </c>
    </row>
    <row r="16" spans="1:26">
      <c r="A16" s="130">
        <f t="shared" si="0"/>
        <v>45758</v>
      </c>
      <c r="B16" s="129">
        <f t="shared" si="3"/>
        <v>45758</v>
      </c>
      <c r="C16" s="90"/>
      <c r="D16" s="93"/>
      <c r="E16" s="134">
        <f t="shared" si="4"/>
        <v>0</v>
      </c>
      <c r="F16" s="95"/>
      <c r="G16" s="136" t="str">
        <f>IFERROR((VLOOKUP(F16,'ÜL-Daten-Erfassung'!$H$3:$I$13,2,0)),"")</f>
        <v/>
      </c>
      <c r="H16" s="137">
        <f t="shared" si="1"/>
        <v>45788</v>
      </c>
      <c r="I16" s="129">
        <f t="shared" si="5"/>
        <v>45788</v>
      </c>
      <c r="J16" s="90"/>
      <c r="K16" s="93"/>
      <c r="L16" s="134">
        <f t="shared" si="6"/>
        <v>0</v>
      </c>
      <c r="M16" s="95"/>
      <c r="N16" s="136" t="str">
        <f>IFERROR((VLOOKUP(M16,'ÜL-Daten-Erfassung'!$H$3:$I$13,2,0)),"")</f>
        <v/>
      </c>
      <c r="O16" s="137">
        <f t="shared" si="2"/>
        <v>45819</v>
      </c>
      <c r="P16" s="129">
        <f t="shared" si="7"/>
        <v>45819</v>
      </c>
      <c r="Q16" s="90"/>
      <c r="R16" s="93"/>
      <c r="S16" s="134">
        <f t="shared" si="8"/>
        <v>0</v>
      </c>
      <c r="T16" s="96"/>
      <c r="U16" s="136" t="str">
        <f>IFERROR((VLOOKUP(T16,'ÜL-Daten-Erfassung'!$H$3:$I$13,2,0)),"")</f>
        <v/>
      </c>
    </row>
    <row r="17" spans="1:26">
      <c r="A17" s="130">
        <f t="shared" si="0"/>
        <v>45759</v>
      </c>
      <c r="B17" s="129">
        <f t="shared" si="3"/>
        <v>45759</v>
      </c>
      <c r="C17" s="90"/>
      <c r="D17" s="93"/>
      <c r="E17" s="134">
        <f t="shared" si="4"/>
        <v>0</v>
      </c>
      <c r="F17" s="95"/>
      <c r="G17" s="136" t="str">
        <f>IFERROR((VLOOKUP(F17,'ÜL-Daten-Erfassung'!$H$3:$I$13,2,0)),"")</f>
        <v/>
      </c>
      <c r="H17" s="137">
        <f t="shared" si="1"/>
        <v>45789</v>
      </c>
      <c r="I17" s="129">
        <f t="shared" si="5"/>
        <v>45789</v>
      </c>
      <c r="J17" s="90"/>
      <c r="K17" s="93"/>
      <c r="L17" s="134">
        <f t="shared" si="6"/>
        <v>0</v>
      </c>
      <c r="M17" s="95"/>
      <c r="N17" s="136" t="str">
        <f>IFERROR((VLOOKUP(M17,'ÜL-Daten-Erfassung'!$H$3:$I$13,2,0)),"")</f>
        <v/>
      </c>
      <c r="O17" s="137">
        <f t="shared" si="2"/>
        <v>45820</v>
      </c>
      <c r="P17" s="129">
        <f t="shared" si="7"/>
        <v>45820</v>
      </c>
      <c r="Q17" s="90"/>
      <c r="R17" s="93"/>
      <c r="S17" s="134">
        <f t="shared" si="8"/>
        <v>0</v>
      </c>
      <c r="T17" s="96"/>
      <c r="U17" s="136" t="str">
        <f>IFERROR((VLOOKUP(T17,'ÜL-Daten-Erfassung'!$H$3:$I$13,2,0)),"")</f>
        <v/>
      </c>
      <c r="X17" s="37" t="s">
        <v>115</v>
      </c>
      <c r="Y17" s="37"/>
      <c r="Z17" s="37" t="s">
        <v>116</v>
      </c>
    </row>
    <row r="18" spans="1:26">
      <c r="A18" s="130">
        <f t="shared" si="0"/>
        <v>45760</v>
      </c>
      <c r="B18" s="129">
        <f t="shared" si="3"/>
        <v>45760</v>
      </c>
      <c r="C18" s="90"/>
      <c r="D18" s="93"/>
      <c r="E18" s="134">
        <f t="shared" si="4"/>
        <v>0</v>
      </c>
      <c r="F18" s="95"/>
      <c r="G18" s="136" t="str">
        <f>IFERROR((VLOOKUP(F18,'ÜL-Daten-Erfassung'!$H$3:$I$13,2,0)),"")</f>
        <v/>
      </c>
      <c r="H18" s="137">
        <f t="shared" si="1"/>
        <v>45790</v>
      </c>
      <c r="I18" s="129">
        <f t="shared" si="5"/>
        <v>45790</v>
      </c>
      <c r="J18" s="90"/>
      <c r="K18" s="93"/>
      <c r="L18" s="134">
        <f t="shared" si="6"/>
        <v>0</v>
      </c>
      <c r="M18" s="95"/>
      <c r="N18" s="136" t="str">
        <f>IFERROR((VLOOKUP(M18,'ÜL-Daten-Erfassung'!$H$3:$I$13,2,0)),"")</f>
        <v/>
      </c>
      <c r="O18" s="137">
        <f t="shared" si="2"/>
        <v>45821</v>
      </c>
      <c r="P18" s="129">
        <f t="shared" si="7"/>
        <v>45821</v>
      </c>
      <c r="Q18" s="90"/>
      <c r="R18" s="93"/>
      <c r="S18" s="134">
        <f t="shared" si="8"/>
        <v>0</v>
      </c>
      <c r="T18" s="96"/>
      <c r="U18" s="136" t="str">
        <f>IFERROR((VLOOKUP(T18,'ÜL-Daten-Erfassung'!$H$3:$I$13,2,0)),"")</f>
        <v/>
      </c>
      <c r="X18" s="44">
        <v>1</v>
      </c>
      <c r="Y18" s="45" t="s">
        <v>33</v>
      </c>
      <c r="Z18" s="46">
        <f t="shared" ref="Z18:Z28" si="9">(SUMIF(F$6:F$36,X18,E$6:E$36))+(SUMIF(M$6:M$36,X18,L$6:L$36))+(SUMIF(T$6:T$36,X18,S$6:S$36))</f>
        <v>0</v>
      </c>
    </row>
    <row r="19" spans="1:26">
      <c r="A19" s="130">
        <f t="shared" si="0"/>
        <v>45761</v>
      </c>
      <c r="B19" s="129">
        <f t="shared" si="3"/>
        <v>45761</v>
      </c>
      <c r="C19" s="90"/>
      <c r="D19" s="93"/>
      <c r="E19" s="134">
        <f t="shared" si="4"/>
        <v>0</v>
      </c>
      <c r="F19" s="95"/>
      <c r="G19" s="136" t="str">
        <f>IFERROR((VLOOKUP(F19,'ÜL-Daten-Erfassung'!$H$3:$I$13,2,0)),"")</f>
        <v/>
      </c>
      <c r="H19" s="137">
        <f t="shared" si="1"/>
        <v>45791</v>
      </c>
      <c r="I19" s="129">
        <f t="shared" si="5"/>
        <v>45791</v>
      </c>
      <c r="J19" s="90"/>
      <c r="K19" s="93"/>
      <c r="L19" s="134">
        <f t="shared" si="6"/>
        <v>0</v>
      </c>
      <c r="M19" s="95"/>
      <c r="N19" s="136" t="str">
        <f>IFERROR((VLOOKUP(M19,'ÜL-Daten-Erfassung'!$H$3:$I$13,2,0)),"")</f>
        <v/>
      </c>
      <c r="O19" s="137">
        <f t="shared" si="2"/>
        <v>45822</v>
      </c>
      <c r="P19" s="129">
        <f t="shared" si="7"/>
        <v>45822</v>
      </c>
      <c r="Q19" s="90"/>
      <c r="R19" s="93"/>
      <c r="S19" s="134">
        <f t="shared" si="8"/>
        <v>0</v>
      </c>
      <c r="T19" s="96"/>
      <c r="U19" s="136" t="str">
        <f>IFERROR((VLOOKUP(T19,'ÜL-Daten-Erfassung'!$H$3:$I$13,2,0)),"")</f>
        <v/>
      </c>
      <c r="X19" s="44">
        <v>2</v>
      </c>
      <c r="Y19" s="45" t="s">
        <v>36</v>
      </c>
      <c r="Z19" s="46">
        <f t="shared" si="9"/>
        <v>0</v>
      </c>
    </row>
    <row r="20" spans="1:26">
      <c r="A20" s="130">
        <f t="shared" si="0"/>
        <v>45762</v>
      </c>
      <c r="B20" s="129">
        <f t="shared" si="3"/>
        <v>45762</v>
      </c>
      <c r="C20" s="90"/>
      <c r="D20" s="93"/>
      <c r="E20" s="134">
        <f t="shared" si="4"/>
        <v>0</v>
      </c>
      <c r="F20" s="95"/>
      <c r="G20" s="136" t="str">
        <f>IFERROR((VLOOKUP(F20,'ÜL-Daten-Erfassung'!$H$3:$I$13,2,0)),"")</f>
        <v/>
      </c>
      <c r="H20" s="137">
        <f t="shared" si="1"/>
        <v>45792</v>
      </c>
      <c r="I20" s="129">
        <f t="shared" si="5"/>
        <v>45792</v>
      </c>
      <c r="J20" s="90"/>
      <c r="K20" s="93"/>
      <c r="L20" s="134">
        <f t="shared" si="6"/>
        <v>0</v>
      </c>
      <c r="M20" s="95"/>
      <c r="N20" s="136" t="str">
        <f>IFERROR((VLOOKUP(M20,'ÜL-Daten-Erfassung'!$H$3:$I$13,2,0)),"")</f>
        <v/>
      </c>
      <c r="O20" s="137">
        <f t="shared" si="2"/>
        <v>45823</v>
      </c>
      <c r="P20" s="129">
        <f t="shared" si="7"/>
        <v>45823</v>
      </c>
      <c r="Q20" s="90"/>
      <c r="R20" s="93"/>
      <c r="S20" s="134">
        <f t="shared" si="8"/>
        <v>0</v>
      </c>
      <c r="T20" s="96"/>
      <c r="U20" s="136" t="str">
        <f>IFERROR((VLOOKUP(T20,'ÜL-Daten-Erfassung'!$H$3:$I$13,2,0)),"")</f>
        <v/>
      </c>
      <c r="X20" s="44">
        <v>3</v>
      </c>
      <c r="Y20" s="45" t="s">
        <v>41</v>
      </c>
      <c r="Z20" s="46">
        <f t="shared" si="9"/>
        <v>0</v>
      </c>
    </row>
    <row r="21" spans="1:26">
      <c r="A21" s="130">
        <f t="shared" si="0"/>
        <v>45763</v>
      </c>
      <c r="B21" s="129">
        <f t="shared" si="3"/>
        <v>45763</v>
      </c>
      <c r="C21" s="90"/>
      <c r="D21" s="93"/>
      <c r="E21" s="134">
        <f t="shared" si="4"/>
        <v>0</v>
      </c>
      <c r="F21" s="95"/>
      <c r="G21" s="136" t="str">
        <f>IFERROR((VLOOKUP(F21,'ÜL-Daten-Erfassung'!$H$3:$I$13,2,0)),"")</f>
        <v/>
      </c>
      <c r="H21" s="137">
        <f t="shared" si="1"/>
        <v>45793</v>
      </c>
      <c r="I21" s="129">
        <f t="shared" si="5"/>
        <v>45793</v>
      </c>
      <c r="J21" s="90"/>
      <c r="K21" s="93"/>
      <c r="L21" s="134">
        <f t="shared" si="6"/>
        <v>0</v>
      </c>
      <c r="M21" s="95"/>
      <c r="N21" s="136" t="str">
        <f>IFERROR((VLOOKUP(M21,'ÜL-Daten-Erfassung'!$H$3:$I$13,2,0)),"")</f>
        <v/>
      </c>
      <c r="O21" s="137">
        <f t="shared" si="2"/>
        <v>45824</v>
      </c>
      <c r="P21" s="129">
        <f t="shared" si="7"/>
        <v>45824</v>
      </c>
      <c r="Q21" s="90"/>
      <c r="R21" s="93"/>
      <c r="S21" s="134">
        <f t="shared" si="8"/>
        <v>0</v>
      </c>
      <c r="T21" s="96"/>
      <c r="U21" s="136" t="str">
        <f>IFERROR((VLOOKUP(T21,'ÜL-Daten-Erfassung'!$H$3:$I$13,2,0)),"")</f>
        <v/>
      </c>
      <c r="X21" s="44">
        <v>4</v>
      </c>
      <c r="Y21" s="45" t="s">
        <v>44</v>
      </c>
      <c r="Z21" s="46">
        <f t="shared" si="9"/>
        <v>0</v>
      </c>
    </row>
    <row r="22" spans="1:26">
      <c r="A22" s="130">
        <f t="shared" si="0"/>
        <v>45764</v>
      </c>
      <c r="B22" s="129">
        <f t="shared" si="3"/>
        <v>45764</v>
      </c>
      <c r="C22" s="90"/>
      <c r="D22" s="93"/>
      <c r="E22" s="134">
        <f t="shared" si="4"/>
        <v>0</v>
      </c>
      <c r="F22" s="95"/>
      <c r="G22" s="136" t="str">
        <f>IFERROR((VLOOKUP(F22,'ÜL-Daten-Erfassung'!$H$3:$I$13,2,0)),"")</f>
        <v/>
      </c>
      <c r="H22" s="137">
        <f t="shared" si="1"/>
        <v>45794</v>
      </c>
      <c r="I22" s="129">
        <f t="shared" si="5"/>
        <v>45794</v>
      </c>
      <c r="J22" s="90"/>
      <c r="K22" s="93"/>
      <c r="L22" s="134">
        <f t="shared" si="6"/>
        <v>0</v>
      </c>
      <c r="M22" s="95"/>
      <c r="N22" s="136" t="str">
        <f>IFERROR((VLOOKUP(M22,'ÜL-Daten-Erfassung'!$H$3:$I$13,2,0)),"")</f>
        <v/>
      </c>
      <c r="O22" s="137">
        <f t="shared" si="2"/>
        <v>45825</v>
      </c>
      <c r="P22" s="129">
        <f t="shared" si="7"/>
        <v>45825</v>
      </c>
      <c r="Q22" s="90"/>
      <c r="R22" s="93"/>
      <c r="S22" s="134">
        <f t="shared" si="8"/>
        <v>0</v>
      </c>
      <c r="T22" s="96"/>
      <c r="U22" s="136" t="str">
        <f>IFERROR((VLOOKUP(T22,'ÜL-Daten-Erfassung'!$H$3:$I$13,2,0)),"")</f>
        <v/>
      </c>
      <c r="X22" s="44">
        <v>5</v>
      </c>
      <c r="Y22" s="45" t="s">
        <v>47</v>
      </c>
      <c r="Z22" s="46">
        <f t="shared" si="9"/>
        <v>0</v>
      </c>
    </row>
    <row r="23" spans="1:26">
      <c r="A23" s="130">
        <f t="shared" si="0"/>
        <v>45765</v>
      </c>
      <c r="B23" s="129">
        <f t="shared" si="3"/>
        <v>45765</v>
      </c>
      <c r="C23" s="90"/>
      <c r="D23" s="93"/>
      <c r="E23" s="134">
        <f t="shared" si="4"/>
        <v>0</v>
      </c>
      <c r="F23" s="95"/>
      <c r="G23" s="136" t="str">
        <f>IFERROR((VLOOKUP(F23,'ÜL-Daten-Erfassung'!$H$3:$I$13,2,0)),"")</f>
        <v/>
      </c>
      <c r="H23" s="137">
        <f t="shared" si="1"/>
        <v>45795</v>
      </c>
      <c r="I23" s="129">
        <f t="shared" si="5"/>
        <v>45795</v>
      </c>
      <c r="J23" s="90"/>
      <c r="K23" s="93"/>
      <c r="L23" s="134">
        <f t="shared" si="6"/>
        <v>0</v>
      </c>
      <c r="M23" s="95"/>
      <c r="N23" s="136" t="str">
        <f>IFERROR((VLOOKUP(M23,'ÜL-Daten-Erfassung'!$H$3:$I$13,2,0)),"")</f>
        <v/>
      </c>
      <c r="O23" s="137">
        <f t="shared" si="2"/>
        <v>45826</v>
      </c>
      <c r="P23" s="129">
        <f t="shared" si="7"/>
        <v>45826</v>
      </c>
      <c r="Q23" s="90"/>
      <c r="R23" s="93"/>
      <c r="S23" s="134">
        <f t="shared" si="8"/>
        <v>0</v>
      </c>
      <c r="T23" s="96"/>
      <c r="U23" s="136" t="str">
        <f>IFERROR((VLOOKUP(T23,'ÜL-Daten-Erfassung'!$H$3:$I$13,2,0)),"")</f>
        <v/>
      </c>
      <c r="X23" s="44">
        <v>6</v>
      </c>
      <c r="Y23" s="45" t="s">
        <v>173</v>
      </c>
      <c r="Z23" s="46">
        <f>COUNTIF(F$6:F$36,X23)+(COUNTIF(M$6:M$36,X23))+(COUNTIF(T$6:T$36,X23))</f>
        <v>0</v>
      </c>
    </row>
    <row r="24" spans="1:26">
      <c r="A24" s="130">
        <f t="shared" si="0"/>
        <v>45766</v>
      </c>
      <c r="B24" s="129">
        <f t="shared" si="3"/>
        <v>45766</v>
      </c>
      <c r="C24" s="90"/>
      <c r="D24" s="93"/>
      <c r="E24" s="134">
        <f t="shared" si="4"/>
        <v>0</v>
      </c>
      <c r="F24" s="95"/>
      <c r="G24" s="136" t="str">
        <f>IFERROR((VLOOKUP(F24,'ÜL-Daten-Erfassung'!$H$3:$I$13,2,0)),"")</f>
        <v/>
      </c>
      <c r="H24" s="137">
        <f t="shared" si="1"/>
        <v>45796</v>
      </c>
      <c r="I24" s="129">
        <f t="shared" si="5"/>
        <v>45796</v>
      </c>
      <c r="J24" s="90"/>
      <c r="K24" s="93"/>
      <c r="L24" s="134">
        <f t="shared" si="6"/>
        <v>0</v>
      </c>
      <c r="M24" s="95"/>
      <c r="N24" s="136" t="str">
        <f>IFERROR((VLOOKUP(M24,'ÜL-Daten-Erfassung'!$H$3:$I$13,2,0)),"")</f>
        <v/>
      </c>
      <c r="O24" s="137">
        <f t="shared" si="2"/>
        <v>45827</v>
      </c>
      <c r="P24" s="129">
        <f t="shared" si="7"/>
        <v>45827</v>
      </c>
      <c r="Q24" s="90"/>
      <c r="R24" s="93"/>
      <c r="S24" s="134">
        <f t="shared" si="8"/>
        <v>0</v>
      </c>
      <c r="T24" s="96"/>
      <c r="U24" s="136" t="str">
        <f>IFERROR((VLOOKUP(T24,'ÜL-Daten-Erfassung'!$H$3:$I$13,2,0)),"")</f>
        <v/>
      </c>
      <c r="X24" s="44">
        <v>7</v>
      </c>
      <c r="Y24" s="45" t="s">
        <v>117</v>
      </c>
      <c r="Z24" s="46">
        <f t="shared" si="9"/>
        <v>0</v>
      </c>
    </row>
    <row r="25" spans="1:26">
      <c r="A25" s="130">
        <f t="shared" si="0"/>
        <v>45767</v>
      </c>
      <c r="B25" s="129">
        <f t="shared" si="3"/>
        <v>45767</v>
      </c>
      <c r="C25" s="90"/>
      <c r="D25" s="93"/>
      <c r="E25" s="134">
        <f t="shared" si="4"/>
        <v>0</v>
      </c>
      <c r="F25" s="95"/>
      <c r="G25" s="136" t="str">
        <f>IFERROR((VLOOKUP(F25,'ÜL-Daten-Erfassung'!$H$3:$I$13,2,0)),"")</f>
        <v/>
      </c>
      <c r="H25" s="137">
        <f t="shared" si="1"/>
        <v>45797</v>
      </c>
      <c r="I25" s="129">
        <f t="shared" si="5"/>
        <v>45797</v>
      </c>
      <c r="J25" s="90"/>
      <c r="K25" s="93"/>
      <c r="L25" s="134">
        <f t="shared" si="6"/>
        <v>0</v>
      </c>
      <c r="M25" s="95"/>
      <c r="N25" s="136" t="str">
        <f>IFERROR((VLOOKUP(M25,'ÜL-Daten-Erfassung'!$H$3:$I$13,2,0)),"")</f>
        <v/>
      </c>
      <c r="O25" s="137">
        <f t="shared" si="2"/>
        <v>45828</v>
      </c>
      <c r="P25" s="129">
        <f t="shared" si="7"/>
        <v>45828</v>
      </c>
      <c r="Q25" s="90"/>
      <c r="R25" s="93"/>
      <c r="S25" s="134">
        <f t="shared" si="8"/>
        <v>0</v>
      </c>
      <c r="T25" s="96"/>
      <c r="U25" s="136" t="str">
        <f>IFERROR((VLOOKUP(T25,'ÜL-Daten-Erfassung'!$H$3:$I$13,2,0)),"")</f>
        <v/>
      </c>
      <c r="X25" s="44">
        <v>8</v>
      </c>
      <c r="Y25" s="45" t="s">
        <v>118</v>
      </c>
      <c r="Z25" s="46">
        <f t="shared" si="9"/>
        <v>0</v>
      </c>
    </row>
    <row r="26" spans="1:26">
      <c r="A26" s="130">
        <f t="shared" si="0"/>
        <v>45768</v>
      </c>
      <c r="B26" s="129">
        <f t="shared" si="3"/>
        <v>45768</v>
      </c>
      <c r="C26" s="90"/>
      <c r="D26" s="93"/>
      <c r="E26" s="134">
        <f t="shared" si="4"/>
        <v>0</v>
      </c>
      <c r="F26" s="95"/>
      <c r="G26" s="136" t="str">
        <f>IFERROR((VLOOKUP(F26,'ÜL-Daten-Erfassung'!$H$3:$I$13,2,0)),"")</f>
        <v/>
      </c>
      <c r="H26" s="137">
        <f t="shared" si="1"/>
        <v>45798</v>
      </c>
      <c r="I26" s="129">
        <f t="shared" si="5"/>
        <v>45798</v>
      </c>
      <c r="J26" s="90"/>
      <c r="K26" s="93"/>
      <c r="L26" s="134">
        <f t="shared" si="6"/>
        <v>0</v>
      </c>
      <c r="M26" s="95"/>
      <c r="N26" s="136" t="str">
        <f>IFERROR((VLOOKUP(M26,'ÜL-Daten-Erfassung'!$H$3:$I$13,2,0)),"")</f>
        <v/>
      </c>
      <c r="O26" s="137">
        <f t="shared" si="2"/>
        <v>45829</v>
      </c>
      <c r="P26" s="129">
        <f t="shared" si="7"/>
        <v>45829</v>
      </c>
      <c r="Q26" s="90"/>
      <c r="R26" s="93"/>
      <c r="S26" s="134">
        <f t="shared" si="8"/>
        <v>0</v>
      </c>
      <c r="T26" s="96"/>
      <c r="U26" s="136" t="str">
        <f>IFERROR((VLOOKUP(T26,'ÜL-Daten-Erfassung'!$H$3:$I$13,2,0)),"")</f>
        <v/>
      </c>
      <c r="X26" s="44">
        <v>9</v>
      </c>
      <c r="Y26" s="45" t="s">
        <v>177</v>
      </c>
      <c r="Z26" s="46">
        <f t="shared" si="9"/>
        <v>0</v>
      </c>
    </row>
    <row r="27" spans="1:26">
      <c r="A27" s="130">
        <f t="shared" si="0"/>
        <v>45769</v>
      </c>
      <c r="B27" s="129">
        <f t="shared" si="3"/>
        <v>45769</v>
      </c>
      <c r="C27" s="90"/>
      <c r="D27" s="93"/>
      <c r="E27" s="134">
        <f t="shared" si="4"/>
        <v>0</v>
      </c>
      <c r="F27" s="95"/>
      <c r="G27" s="136" t="str">
        <f>IFERROR((VLOOKUP(F27,'ÜL-Daten-Erfassung'!$H$3:$I$13,2,0)),"")</f>
        <v/>
      </c>
      <c r="H27" s="137">
        <f t="shared" si="1"/>
        <v>45799</v>
      </c>
      <c r="I27" s="129">
        <f t="shared" si="5"/>
        <v>45799</v>
      </c>
      <c r="J27" s="90"/>
      <c r="K27" s="93"/>
      <c r="L27" s="134">
        <f t="shared" si="6"/>
        <v>0</v>
      </c>
      <c r="M27" s="95"/>
      <c r="N27" s="136" t="str">
        <f>IFERROR((VLOOKUP(M27,'ÜL-Daten-Erfassung'!$H$3:$I$13,2,0)),"")</f>
        <v/>
      </c>
      <c r="O27" s="137">
        <f t="shared" si="2"/>
        <v>45830</v>
      </c>
      <c r="P27" s="129">
        <f t="shared" si="7"/>
        <v>45830</v>
      </c>
      <c r="Q27" s="90"/>
      <c r="R27" s="93"/>
      <c r="S27" s="134">
        <f t="shared" si="8"/>
        <v>0</v>
      </c>
      <c r="T27" s="96"/>
      <c r="U27" s="136" t="str">
        <f>IFERROR((VLOOKUP(T27,'ÜL-Daten-Erfassung'!$H$3:$I$13,2,0)),"")</f>
        <v/>
      </c>
      <c r="X27" s="44">
        <v>10</v>
      </c>
      <c r="Y27" s="45" t="s">
        <v>54</v>
      </c>
      <c r="Z27" s="150">
        <f>COUNTIF(F$6:F$36,X27)+(COUNTIF(M$6:M$36,X27))+(COUNTIF(T$6:T$36,X27))</f>
        <v>0</v>
      </c>
    </row>
    <row r="28" spans="1:26">
      <c r="A28" s="130">
        <f t="shared" si="0"/>
        <v>45770</v>
      </c>
      <c r="B28" s="129">
        <f t="shared" si="3"/>
        <v>45770</v>
      </c>
      <c r="C28" s="90"/>
      <c r="D28" s="93"/>
      <c r="E28" s="134">
        <f t="shared" si="4"/>
        <v>0</v>
      </c>
      <c r="F28" s="95"/>
      <c r="G28" s="136" t="str">
        <f>IFERROR((VLOOKUP(F28,'ÜL-Daten-Erfassung'!$H$3:$I$13,2,0)),"")</f>
        <v/>
      </c>
      <c r="H28" s="137">
        <f t="shared" si="1"/>
        <v>45800</v>
      </c>
      <c r="I28" s="129">
        <f t="shared" si="5"/>
        <v>45800</v>
      </c>
      <c r="J28" s="90"/>
      <c r="K28" s="93"/>
      <c r="L28" s="134">
        <f t="shared" si="6"/>
        <v>0</v>
      </c>
      <c r="M28" s="95"/>
      <c r="N28" s="136" t="str">
        <f>IFERROR((VLOOKUP(M28,'ÜL-Daten-Erfassung'!$H$3:$I$13,2,0)),"")</f>
        <v/>
      </c>
      <c r="O28" s="137">
        <f t="shared" si="2"/>
        <v>45831</v>
      </c>
      <c r="P28" s="129">
        <f t="shared" si="7"/>
        <v>45831</v>
      </c>
      <c r="Q28" s="90"/>
      <c r="R28" s="93"/>
      <c r="S28" s="134">
        <f t="shared" si="8"/>
        <v>0</v>
      </c>
      <c r="T28" s="96"/>
      <c r="U28" s="136" t="str">
        <f>IFERROR((VLOOKUP(T28,'ÜL-Daten-Erfassung'!$H$3:$I$13,2,0)),"")</f>
        <v/>
      </c>
      <c r="W28" s="47"/>
      <c r="X28" s="44">
        <v>11</v>
      </c>
      <c r="Y28" s="45"/>
      <c r="Z28" s="46">
        <f t="shared" si="9"/>
        <v>0</v>
      </c>
    </row>
    <row r="29" spans="1:26">
      <c r="A29" s="130">
        <f t="shared" si="0"/>
        <v>45771</v>
      </c>
      <c r="B29" s="129">
        <f t="shared" si="3"/>
        <v>45771</v>
      </c>
      <c r="C29" s="90"/>
      <c r="D29" s="93"/>
      <c r="E29" s="134">
        <f t="shared" si="4"/>
        <v>0</v>
      </c>
      <c r="F29" s="95"/>
      <c r="G29" s="136" t="str">
        <f>IFERROR((VLOOKUP(F29,'ÜL-Daten-Erfassung'!$H$3:$I$13,2,0)),"")</f>
        <v/>
      </c>
      <c r="H29" s="137">
        <f t="shared" si="1"/>
        <v>45801</v>
      </c>
      <c r="I29" s="129">
        <f t="shared" si="5"/>
        <v>45801</v>
      </c>
      <c r="J29" s="90"/>
      <c r="K29" s="93"/>
      <c r="L29" s="134">
        <f t="shared" si="6"/>
        <v>0</v>
      </c>
      <c r="M29" s="95"/>
      <c r="N29" s="136" t="str">
        <f>IFERROR((VLOOKUP(M29,'ÜL-Daten-Erfassung'!$H$3:$I$13,2,0)),"")</f>
        <v/>
      </c>
      <c r="O29" s="137">
        <f t="shared" si="2"/>
        <v>45832</v>
      </c>
      <c r="P29" s="129">
        <f t="shared" si="7"/>
        <v>45832</v>
      </c>
      <c r="Q29" s="90"/>
      <c r="R29" s="93"/>
      <c r="S29" s="134">
        <f t="shared" si="8"/>
        <v>0</v>
      </c>
      <c r="T29" s="96"/>
      <c r="U29" s="136" t="str">
        <f>IFERROR((VLOOKUP(T29,'ÜL-Daten-Erfassung'!$H$3:$I$13,2,0)),"")</f>
        <v/>
      </c>
      <c r="X29" s="48"/>
      <c r="Y29" s="48"/>
      <c r="Z29" s="49"/>
    </row>
    <row r="30" spans="1:26">
      <c r="A30" s="130">
        <f t="shared" si="0"/>
        <v>45772</v>
      </c>
      <c r="B30" s="129">
        <f t="shared" si="3"/>
        <v>45772</v>
      </c>
      <c r="C30" s="90"/>
      <c r="D30" s="93"/>
      <c r="E30" s="134">
        <f t="shared" si="4"/>
        <v>0</v>
      </c>
      <c r="F30" s="95"/>
      <c r="G30" s="136" t="str">
        <f>IFERROR((VLOOKUP(F30,'ÜL-Daten-Erfassung'!$H$3:$I$13,2,0)),"")</f>
        <v/>
      </c>
      <c r="H30" s="137">
        <f t="shared" si="1"/>
        <v>45802</v>
      </c>
      <c r="I30" s="129">
        <f t="shared" si="5"/>
        <v>45802</v>
      </c>
      <c r="J30" s="90"/>
      <c r="K30" s="93"/>
      <c r="L30" s="134">
        <f t="shared" si="6"/>
        <v>0</v>
      </c>
      <c r="M30" s="95"/>
      <c r="N30" s="136" t="str">
        <f>IFERROR((VLOOKUP(M30,'ÜL-Daten-Erfassung'!$H$3:$I$13,2,0)),"")</f>
        <v/>
      </c>
      <c r="O30" s="137">
        <f t="shared" si="2"/>
        <v>45833</v>
      </c>
      <c r="P30" s="129">
        <f t="shared" si="7"/>
        <v>45833</v>
      </c>
      <c r="Q30" s="90"/>
      <c r="R30" s="93"/>
      <c r="S30" s="134">
        <f t="shared" si="8"/>
        <v>0</v>
      </c>
      <c r="T30" s="96"/>
      <c r="U30" s="136" t="str">
        <f>IFERROR((VLOOKUP(T30,'ÜL-Daten-Erfassung'!$H$3:$I$13,2,0)),"")</f>
        <v/>
      </c>
    </row>
    <row r="31" spans="1:26">
      <c r="A31" s="130">
        <f t="shared" si="0"/>
        <v>45773</v>
      </c>
      <c r="B31" s="129">
        <f t="shared" si="3"/>
        <v>45773</v>
      </c>
      <c r="C31" s="90"/>
      <c r="D31" s="93"/>
      <c r="E31" s="134">
        <f t="shared" si="4"/>
        <v>0</v>
      </c>
      <c r="F31" s="95"/>
      <c r="G31" s="136" t="str">
        <f>IFERROR((VLOOKUP(F31,'ÜL-Daten-Erfassung'!$H$3:$I$13,2,0)),"")</f>
        <v/>
      </c>
      <c r="H31" s="137">
        <f t="shared" si="1"/>
        <v>45803</v>
      </c>
      <c r="I31" s="129">
        <f t="shared" si="5"/>
        <v>45803</v>
      </c>
      <c r="J31" s="90"/>
      <c r="K31" s="93"/>
      <c r="L31" s="134">
        <f t="shared" si="6"/>
        <v>0</v>
      </c>
      <c r="M31" s="95"/>
      <c r="N31" s="136" t="str">
        <f>IFERROR((VLOOKUP(M31,'ÜL-Daten-Erfassung'!$H$3:$I$13,2,0)),"")</f>
        <v/>
      </c>
      <c r="O31" s="137">
        <f t="shared" si="2"/>
        <v>45834</v>
      </c>
      <c r="P31" s="129">
        <f t="shared" si="7"/>
        <v>45834</v>
      </c>
      <c r="Q31" s="90"/>
      <c r="R31" s="93"/>
      <c r="S31" s="134">
        <f t="shared" si="8"/>
        <v>0</v>
      </c>
      <c r="T31" s="96"/>
      <c r="U31" s="136" t="str">
        <f>IFERROR((VLOOKUP(T31,'ÜL-Daten-Erfassung'!$H$3:$I$13,2,0)),"")</f>
        <v/>
      </c>
    </row>
    <row r="32" spans="1:26">
      <c r="A32" s="130">
        <f t="shared" si="0"/>
        <v>45774</v>
      </c>
      <c r="B32" s="129">
        <f t="shared" si="3"/>
        <v>45774</v>
      </c>
      <c r="C32" s="90"/>
      <c r="D32" s="93"/>
      <c r="E32" s="134">
        <f t="shared" si="4"/>
        <v>0</v>
      </c>
      <c r="F32" s="95"/>
      <c r="G32" s="136" t="str">
        <f>IFERROR((VLOOKUP(F32,'ÜL-Daten-Erfassung'!$H$3:$I$13,2,0)),"")</f>
        <v/>
      </c>
      <c r="H32" s="137">
        <f t="shared" si="1"/>
        <v>45804</v>
      </c>
      <c r="I32" s="129">
        <f t="shared" si="5"/>
        <v>45804</v>
      </c>
      <c r="J32" s="90"/>
      <c r="K32" s="93"/>
      <c r="L32" s="134">
        <f t="shared" si="6"/>
        <v>0</v>
      </c>
      <c r="M32" s="95"/>
      <c r="N32" s="136" t="str">
        <f>IFERROR((VLOOKUP(M32,'ÜL-Daten-Erfassung'!$H$3:$I$13,2,0)),"")</f>
        <v/>
      </c>
      <c r="O32" s="137">
        <f t="shared" si="2"/>
        <v>45835</v>
      </c>
      <c r="P32" s="129">
        <f t="shared" si="7"/>
        <v>45835</v>
      </c>
      <c r="Q32" s="90"/>
      <c r="R32" s="93"/>
      <c r="S32" s="134">
        <f t="shared" si="8"/>
        <v>0</v>
      </c>
      <c r="T32" s="96"/>
      <c r="U32" s="136" t="str">
        <f>IFERROR((VLOOKUP(T32,'ÜL-Daten-Erfassung'!$H$3:$I$13,2,0)),"")</f>
        <v/>
      </c>
    </row>
    <row r="33" spans="1:21">
      <c r="A33" s="130">
        <f t="shared" si="0"/>
        <v>45775</v>
      </c>
      <c r="B33" s="129">
        <f t="shared" si="3"/>
        <v>45775</v>
      </c>
      <c r="C33" s="90"/>
      <c r="D33" s="93"/>
      <c r="E33" s="134">
        <f t="shared" si="4"/>
        <v>0</v>
      </c>
      <c r="F33" s="95"/>
      <c r="G33" s="136" t="str">
        <f>IFERROR((VLOOKUP(F33,'ÜL-Daten-Erfassung'!$H$3:$I$13,2,0)),"")</f>
        <v/>
      </c>
      <c r="H33" s="137">
        <f t="shared" si="1"/>
        <v>45805</v>
      </c>
      <c r="I33" s="129">
        <f t="shared" si="5"/>
        <v>45805</v>
      </c>
      <c r="J33" s="90"/>
      <c r="K33" s="93"/>
      <c r="L33" s="134">
        <f t="shared" si="6"/>
        <v>0</v>
      </c>
      <c r="M33" s="95"/>
      <c r="N33" s="136" t="str">
        <f>IFERROR((VLOOKUP(M33,'ÜL-Daten-Erfassung'!$H$3:$I$13,2,0)),"")</f>
        <v/>
      </c>
      <c r="O33" s="137">
        <f t="shared" si="2"/>
        <v>45836</v>
      </c>
      <c r="P33" s="129">
        <f t="shared" si="7"/>
        <v>45836</v>
      </c>
      <c r="Q33" s="90"/>
      <c r="R33" s="93"/>
      <c r="S33" s="134">
        <f t="shared" si="8"/>
        <v>0</v>
      </c>
      <c r="T33" s="96"/>
      <c r="U33" s="136" t="str">
        <f>IFERROR((VLOOKUP(T33,'ÜL-Daten-Erfassung'!$H$3:$I$13,2,0)),"")</f>
        <v/>
      </c>
    </row>
    <row r="34" spans="1:21">
      <c r="A34" s="130">
        <f t="shared" si="0"/>
        <v>45776</v>
      </c>
      <c r="B34" s="129">
        <f t="shared" si="3"/>
        <v>45776</v>
      </c>
      <c r="C34" s="90"/>
      <c r="D34" s="93"/>
      <c r="E34" s="134">
        <f t="shared" si="4"/>
        <v>0</v>
      </c>
      <c r="F34" s="95"/>
      <c r="G34" s="136" t="str">
        <f>IFERROR((VLOOKUP(F34,'ÜL-Daten-Erfassung'!$H$3:$I$13,2,0)),"")</f>
        <v/>
      </c>
      <c r="H34" s="137">
        <f t="shared" si="1"/>
        <v>45806</v>
      </c>
      <c r="I34" s="129">
        <f t="shared" si="5"/>
        <v>45806</v>
      </c>
      <c r="J34" s="90"/>
      <c r="K34" s="93"/>
      <c r="L34" s="134">
        <f t="shared" si="6"/>
        <v>0</v>
      </c>
      <c r="M34" s="95"/>
      <c r="N34" s="136" t="str">
        <f>IFERROR((VLOOKUP(M34,'ÜL-Daten-Erfassung'!$H$3:$I$13,2,0)),"")</f>
        <v/>
      </c>
      <c r="O34" s="137">
        <f t="shared" si="2"/>
        <v>45837</v>
      </c>
      <c r="P34" s="129">
        <f t="shared" si="7"/>
        <v>45837</v>
      </c>
      <c r="Q34" s="90"/>
      <c r="R34" s="93"/>
      <c r="S34" s="134">
        <f t="shared" si="8"/>
        <v>0</v>
      </c>
      <c r="T34" s="96"/>
      <c r="U34" s="136" t="str">
        <f>IFERROR((VLOOKUP(T34,'ÜL-Daten-Erfassung'!$H$3:$I$13,2,0)),"")</f>
        <v/>
      </c>
    </row>
    <row r="35" spans="1:21">
      <c r="A35" s="130">
        <f t="shared" si="0"/>
        <v>45777</v>
      </c>
      <c r="B35" s="129">
        <f t="shared" si="3"/>
        <v>45777</v>
      </c>
      <c r="C35" s="90"/>
      <c r="D35" s="93"/>
      <c r="E35" s="134">
        <f t="shared" si="4"/>
        <v>0</v>
      </c>
      <c r="F35" s="95"/>
      <c r="G35" s="136" t="str">
        <f>IFERROR((VLOOKUP(F35,'ÜL-Daten-Erfassung'!$H$3:$I$13,2,0)),"")</f>
        <v/>
      </c>
      <c r="H35" s="137">
        <f t="shared" si="1"/>
        <v>45807</v>
      </c>
      <c r="I35" s="129">
        <f t="shared" si="5"/>
        <v>45807</v>
      </c>
      <c r="J35" s="90"/>
      <c r="K35" s="93"/>
      <c r="L35" s="134">
        <f t="shared" si="6"/>
        <v>0</v>
      </c>
      <c r="M35" s="95"/>
      <c r="N35" s="136" t="str">
        <f>IFERROR((VLOOKUP(M35,'ÜL-Daten-Erfassung'!$H$3:$I$13,2,0)),"")</f>
        <v/>
      </c>
      <c r="O35" s="137">
        <f t="shared" si="2"/>
        <v>45838</v>
      </c>
      <c r="P35" s="129">
        <f t="shared" si="7"/>
        <v>45838</v>
      </c>
      <c r="Q35" s="90"/>
      <c r="R35" s="93"/>
      <c r="S35" s="134">
        <f t="shared" si="8"/>
        <v>0</v>
      </c>
      <c r="T35" s="96"/>
      <c r="U35" s="136" t="str">
        <f>IFERROR((VLOOKUP(T35,'ÜL-Daten-Erfassung'!$H$3:$I$13,2,0)),"")</f>
        <v/>
      </c>
    </row>
    <row r="36" spans="1:21" ht="13.5" thickBot="1">
      <c r="A36" s="130"/>
      <c r="B36" s="129"/>
      <c r="C36" s="91"/>
      <c r="D36" s="94"/>
      <c r="E36" s="134">
        <f t="shared" si="4"/>
        <v>0</v>
      </c>
      <c r="F36" s="50"/>
      <c r="G36" s="135" t="str">
        <f>IFERROR((VLOOKUP(F36,'ÜL-Daten-Erfassung'!$H$3:$I$13,2,0)),"")</f>
        <v/>
      </c>
      <c r="H36" s="138">
        <f t="shared" si="1"/>
        <v>45808</v>
      </c>
      <c r="I36" s="129">
        <f t="shared" si="5"/>
        <v>45808</v>
      </c>
      <c r="J36" s="91"/>
      <c r="K36" s="94"/>
      <c r="L36" s="134">
        <f t="shared" si="6"/>
        <v>0</v>
      </c>
      <c r="M36" s="50"/>
      <c r="N36" s="135" t="str">
        <f>IFERROR((VLOOKUP(M36,'ÜL-Daten-Erfassung'!$H$3:$I$13,2,0)),"")</f>
        <v/>
      </c>
      <c r="O36" s="130"/>
      <c r="P36" s="129"/>
      <c r="Q36" s="91"/>
      <c r="R36" s="94"/>
      <c r="S36" s="134">
        <f t="shared" si="8"/>
        <v>0</v>
      </c>
      <c r="T36" s="51"/>
      <c r="U36" s="135" t="str">
        <f>IFERROR((VLOOKUP(T36,'ÜL-Daten-Erfassung'!$H$3:$I$13,2,0)),"")</f>
        <v/>
      </c>
    </row>
    <row r="37" spans="1:21" ht="20.25" customHeight="1" thickTop="1" thickBot="1">
      <c r="A37" s="215" t="s">
        <v>120</v>
      </c>
      <c r="B37" s="215"/>
      <c r="C37" s="215"/>
      <c r="D37" s="216">
        <f>SUM(E6:E36)</f>
        <v>0</v>
      </c>
      <c r="E37" s="216"/>
      <c r="F37" s="52"/>
      <c r="G37" s="53" t="s">
        <v>121</v>
      </c>
      <c r="H37" s="215" t="s">
        <v>120</v>
      </c>
      <c r="I37" s="215"/>
      <c r="J37" s="215"/>
      <c r="K37" s="216">
        <f>SUM(L6:L36)</f>
        <v>0</v>
      </c>
      <c r="L37" s="216"/>
      <c r="M37" s="217"/>
      <c r="N37" s="217"/>
      <c r="O37" s="215" t="s">
        <v>120</v>
      </c>
      <c r="P37" s="215"/>
      <c r="Q37" s="215"/>
      <c r="R37" s="216">
        <f>SUM(S6:S36)</f>
        <v>0</v>
      </c>
      <c r="S37" s="216"/>
      <c r="T37" s="54"/>
      <c r="U37" s="116">
        <f>D37+K37+R37</f>
        <v>0</v>
      </c>
    </row>
    <row r="38" spans="1:21" ht="13.5" thickTop="1">
      <c r="A38" s="135"/>
      <c r="B38" s="144"/>
      <c r="C38" s="145"/>
      <c r="D38" s="135"/>
      <c r="E38" s="135"/>
      <c r="F38" s="135"/>
      <c r="G38" s="135"/>
      <c r="H38" s="145"/>
      <c r="I38" s="135"/>
      <c r="J38" s="135"/>
      <c r="K38" s="135"/>
      <c r="L38" s="135"/>
      <c r="M38" s="145"/>
      <c r="N38" s="135"/>
      <c r="O38" s="135"/>
      <c r="P38" s="135"/>
      <c r="Q38" s="135"/>
      <c r="R38" s="145"/>
      <c r="S38" s="135"/>
      <c r="T38" s="135"/>
      <c r="U38" s="135"/>
    </row>
    <row r="39" spans="1:21" ht="12.75" customHeight="1">
      <c r="A39" s="207" t="s">
        <v>122</v>
      </c>
      <c r="B39" s="207"/>
      <c r="C39" s="207"/>
      <c r="D39" s="208" t="s">
        <v>123</v>
      </c>
      <c r="E39" s="208"/>
      <c r="F39" s="208"/>
      <c r="G39" s="208"/>
      <c r="H39" s="208"/>
      <c r="I39" s="208"/>
      <c r="J39" s="208"/>
      <c r="K39" s="208"/>
      <c r="L39" s="208"/>
      <c r="M39" s="208"/>
      <c r="N39" s="208"/>
      <c r="O39" s="208"/>
      <c r="P39" s="208"/>
      <c r="Q39" s="208"/>
      <c r="R39" s="208"/>
      <c r="S39" s="208"/>
      <c r="T39" s="208"/>
      <c r="U39" s="208"/>
    </row>
    <row r="40" spans="1:21" ht="12.75" customHeight="1">
      <c r="A40" s="207"/>
      <c r="B40" s="207"/>
      <c r="C40" s="207"/>
      <c r="D40" s="208"/>
      <c r="E40" s="208"/>
      <c r="F40" s="208"/>
      <c r="G40" s="208"/>
      <c r="H40" s="208"/>
      <c r="I40" s="208"/>
      <c r="J40" s="208"/>
      <c r="K40" s="208"/>
      <c r="L40" s="208"/>
      <c r="M40" s="208"/>
      <c r="N40" s="208"/>
      <c r="O40" s="208"/>
      <c r="P40" s="208"/>
      <c r="Q40" s="208"/>
      <c r="R40" s="208"/>
      <c r="S40" s="208"/>
      <c r="T40" s="208"/>
      <c r="U40" s="208"/>
    </row>
    <row r="41" spans="1:21" ht="15.75" customHeight="1">
      <c r="A41" s="135"/>
      <c r="B41" s="135"/>
      <c r="C41" s="145"/>
      <c r="D41" s="209" t="s">
        <v>124</v>
      </c>
      <c r="E41" s="209"/>
      <c r="F41" s="209"/>
      <c r="G41" s="209"/>
      <c r="H41" s="209"/>
      <c r="I41" s="209"/>
      <c r="J41" s="209"/>
      <c r="K41" s="209"/>
      <c r="L41" s="209"/>
      <c r="M41" s="209"/>
      <c r="N41" s="209"/>
      <c r="O41" s="209"/>
      <c r="P41" s="209"/>
      <c r="Q41" s="209"/>
      <c r="R41" s="209"/>
      <c r="S41" s="209"/>
      <c r="T41" s="209"/>
      <c r="U41" s="209"/>
    </row>
    <row r="42" spans="1:21">
      <c r="A42" s="135"/>
      <c r="B42" s="135"/>
      <c r="C42" s="145"/>
      <c r="D42" s="210" t="s">
        <v>125</v>
      </c>
      <c r="E42" s="210"/>
      <c r="F42" s="210"/>
      <c r="G42" s="210"/>
      <c r="H42" s="210"/>
      <c r="I42" s="210"/>
      <c r="J42" s="210"/>
      <c r="K42" s="210"/>
      <c r="L42" s="210"/>
      <c r="M42" s="210"/>
      <c r="N42" s="210"/>
      <c r="O42" s="210"/>
      <c r="P42" s="210"/>
      <c r="Q42" s="210"/>
      <c r="R42" s="210"/>
      <c r="S42" s="210"/>
      <c r="T42" s="210"/>
      <c r="U42" s="210"/>
    </row>
    <row r="43" spans="1:21" ht="12.75" customHeight="1">
      <c r="A43" s="135"/>
      <c r="B43" s="135"/>
      <c r="C43" s="145"/>
      <c r="D43" s="211">
        <f>IF(T2&gt;0,"",T2)</f>
        <v>0</v>
      </c>
      <c r="E43" s="211"/>
      <c r="F43" s="212" t="s">
        <v>126</v>
      </c>
      <c r="G43" s="212"/>
      <c r="H43" s="212"/>
      <c r="I43" s="212"/>
      <c r="J43" s="212"/>
      <c r="K43" s="212"/>
      <c r="L43" s="212"/>
      <c r="M43" s="212"/>
      <c r="N43" s="212"/>
      <c r="O43" s="212"/>
      <c r="P43" s="212"/>
      <c r="Q43" s="212"/>
      <c r="R43" s="212"/>
      <c r="S43" s="212"/>
      <c r="T43" s="212"/>
      <c r="U43" s="212"/>
    </row>
    <row r="44" spans="1:21" ht="13.5" customHeight="1">
      <c r="A44" s="135"/>
      <c r="B44" s="135"/>
      <c r="C44" s="145"/>
      <c r="D44" s="211"/>
      <c r="E44" s="211"/>
      <c r="F44" s="213" t="s">
        <v>127</v>
      </c>
      <c r="G44" s="213"/>
      <c r="H44" s="213"/>
      <c r="I44" s="213"/>
      <c r="J44" s="213"/>
      <c r="K44" s="213"/>
      <c r="L44" s="213"/>
      <c r="M44" s="213"/>
      <c r="N44" s="213"/>
      <c r="O44" s="213"/>
      <c r="P44" s="213"/>
      <c r="Q44" s="213"/>
      <c r="R44" s="213"/>
      <c r="S44" s="213"/>
      <c r="T44" s="213"/>
      <c r="U44" s="213"/>
    </row>
  </sheetData>
  <sheetProtection sheet="1" objects="1" scenarios="1"/>
  <protectedRanges>
    <protectedRange sqref="C6:D36 F6:F36 J6:K36 M6:M36 Q6:R36 T6:T36" name="Bereich1"/>
  </protectedRanges>
  <mergeCells count="41">
    <mergeCell ref="A1:C1"/>
    <mergeCell ref="D1:J1"/>
    <mergeCell ref="K1:M1"/>
    <mergeCell ref="N1:R1"/>
    <mergeCell ref="T1:U1"/>
    <mergeCell ref="X6:Y6"/>
    <mergeCell ref="S2:U2"/>
    <mergeCell ref="A3:C3"/>
    <mergeCell ref="D3:J3"/>
    <mergeCell ref="K3:O3"/>
    <mergeCell ref="R3:S3"/>
    <mergeCell ref="A4:B5"/>
    <mergeCell ref="C4:E4"/>
    <mergeCell ref="F4:G5"/>
    <mergeCell ref="H4:I5"/>
    <mergeCell ref="J4:L4"/>
    <mergeCell ref="A2:C2"/>
    <mergeCell ref="D2:H2"/>
    <mergeCell ref="I2:K2"/>
    <mergeCell ref="M2:N2"/>
    <mergeCell ref="O2:R2"/>
    <mergeCell ref="M4:N5"/>
    <mergeCell ref="O4:P5"/>
    <mergeCell ref="Q4:S4"/>
    <mergeCell ref="T4:U5"/>
    <mergeCell ref="W5:Y5"/>
    <mergeCell ref="X8:Y8"/>
    <mergeCell ref="A37:C37"/>
    <mergeCell ref="D37:E37"/>
    <mergeCell ref="H37:J37"/>
    <mergeCell ref="K37:L37"/>
    <mergeCell ref="M37:N37"/>
    <mergeCell ref="O37:Q37"/>
    <mergeCell ref="R37:S37"/>
    <mergeCell ref="A39:C40"/>
    <mergeCell ref="D39:U40"/>
    <mergeCell ref="D41:U41"/>
    <mergeCell ref="D42:U42"/>
    <mergeCell ref="D43:E44"/>
    <mergeCell ref="F43:U43"/>
    <mergeCell ref="F44:U44"/>
  </mergeCells>
  <conditionalFormatting sqref="A6:A36 H6:H36 O6:O36">
    <cfRule type="expression" dxfId="37" priority="22" stopIfTrue="1">
      <formula>WEEKDAY(A6,2)=6</formula>
    </cfRule>
  </conditionalFormatting>
  <conditionalFormatting sqref="B6:B36 I6:I36 P6:P36">
    <cfRule type="expression" dxfId="36" priority="23" stopIfTrue="1">
      <formula>AND((OR((AND((B6&gt;=$X$7),(B6&lt;=$Y$7))),(AND((B6&gt;=$X$9),(B6&lt;=$Y$9))),(AND((B6&gt;=$X$11),(B6&lt;=$Y$11))))),(ISNUMBER(B6)))</formula>
    </cfRule>
  </conditionalFormatting>
  <conditionalFormatting sqref="C6:D36">
    <cfRule type="expression" dxfId="35" priority="16" stopIfTrue="1">
      <formula>#REF!=1</formula>
    </cfRule>
  </conditionalFormatting>
  <conditionalFormatting sqref="D37:E37 K37:L37 R37:S37">
    <cfRule type="cellIs" dxfId="34" priority="3" operator="equal">
      <formula>0</formula>
    </cfRule>
  </conditionalFormatting>
  <conditionalFormatting sqref="E6:E36">
    <cfRule type="cellIs" dxfId="33" priority="21" stopIfTrue="1" operator="equal">
      <formula>0</formula>
    </cfRule>
  </conditionalFormatting>
  <conditionalFormatting sqref="J6:K36">
    <cfRule type="expression" dxfId="32" priority="11" stopIfTrue="1">
      <formula>#REF!=1</formula>
    </cfRule>
  </conditionalFormatting>
  <conditionalFormatting sqref="K3:O3">
    <cfRule type="expression" dxfId="31" priority="1">
      <formula>$K$3=0</formula>
    </cfRule>
    <cfRule type="cellIs" dxfId="30" priority="2" operator="equal">
      <formula>0</formula>
    </cfRule>
  </conditionalFormatting>
  <conditionalFormatting sqref="L6:L36">
    <cfRule type="cellIs" dxfId="29" priority="5" stopIfTrue="1" operator="equal">
      <formula>0</formula>
    </cfRule>
  </conditionalFormatting>
  <conditionalFormatting sqref="Q6:R36">
    <cfRule type="expression" dxfId="28" priority="6" stopIfTrue="1">
      <formula>#REF!=1</formula>
    </cfRule>
  </conditionalFormatting>
  <conditionalFormatting sqref="S6:S36">
    <cfRule type="cellIs" dxfId="27" priority="4" stopIfTrue="1" operator="equal">
      <formula>0</formula>
    </cfRule>
  </conditionalFormatting>
  <printOptions horizontalCentered="1" verticalCentered="1"/>
  <pageMargins left="0.39370078740157477" right="0.39370078740157477" top="0.78740157480314954" bottom="0.78740157480314954" header="0.39370078740157477" footer="0.39370078740157477"/>
  <pageSetup paperSize="9" scale="69" fitToWidth="0" fitToHeight="0" pageOrder="overThenDown" orientation="landscape" useFirstPageNumber="1" horizontalDpi="0" verticalDpi="0" r:id="rId1"/>
  <headerFooter alignWithMargins="0">
    <oddFooter>&amp;LÜL-Abrechnung ohne Lizenz&amp;CSeite &amp;P von &amp;N Seiten&amp;RFormular Stand 06.01.2025</oddFooter>
  </headerFooter>
  <colBreaks count="1" manualBreakCount="1">
    <brk id="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4"/>
  <sheetViews>
    <sheetView zoomScale="80" zoomScaleNormal="80" workbookViewId="0">
      <selection activeCell="C23" sqref="C23:D30"/>
    </sheetView>
  </sheetViews>
  <sheetFormatPr baseColWidth="10" defaultColWidth="10.85546875" defaultRowHeight="12.75"/>
  <cols>
    <col min="1" max="1" width="3.85546875" customWidth="1"/>
    <col min="2" max="2" width="6.7109375" customWidth="1"/>
    <col min="3" max="3" width="5.5703125" style="42" bestFit="1" customWidth="1"/>
    <col min="4" max="4" width="5.5703125" bestFit="1" customWidth="1"/>
    <col min="5" max="5" width="7.85546875" customWidth="1"/>
    <col min="6" max="6" width="3.85546875" customWidth="1"/>
    <col min="7" max="7" width="16.5703125" customWidth="1"/>
    <col min="8" max="8" width="3.85546875" style="42" customWidth="1"/>
    <col min="9" max="9" width="6.7109375" customWidth="1"/>
    <col min="10" max="12" width="5.85546875" customWidth="1"/>
    <col min="13" max="13" width="3.85546875" style="42" customWidth="1"/>
    <col min="14" max="14" width="16.5703125" customWidth="1"/>
    <col min="15" max="15" width="3.85546875" customWidth="1"/>
    <col min="16" max="16" width="6.7109375" customWidth="1"/>
    <col min="17" max="17" width="5.85546875" customWidth="1"/>
    <col min="18" max="18" width="5.85546875" style="42" customWidth="1"/>
    <col min="19" max="19" width="5.85546875" customWidth="1"/>
    <col min="20" max="20" width="3.85546875" customWidth="1"/>
    <col min="21" max="21" width="16.5703125" customWidth="1"/>
    <col min="22" max="22" width="6.42578125" customWidth="1"/>
    <col min="23" max="23" width="5.28515625" customWidth="1"/>
    <col min="24" max="25" width="12.140625" customWidth="1"/>
    <col min="26" max="1024" width="11.42578125" customWidth="1"/>
  </cols>
  <sheetData>
    <row r="1" spans="1:26" ht="22.5" customHeight="1" thickTop="1">
      <c r="A1" s="233" t="s">
        <v>99</v>
      </c>
      <c r="B1" s="233"/>
      <c r="C1" s="233"/>
      <c r="D1" s="234" t="str">
        <f>'ÜL-Daten-Erfassung'!D3</f>
        <v>TV 1860 Immenstadt e.V.</v>
      </c>
      <c r="E1" s="234"/>
      <c r="F1" s="234"/>
      <c r="G1" s="234"/>
      <c r="H1" s="234"/>
      <c r="I1" s="234"/>
      <c r="J1" s="234"/>
      <c r="K1" s="235" t="s">
        <v>100</v>
      </c>
      <c r="L1" s="235"/>
      <c r="M1" s="235"/>
      <c r="N1" s="236" t="str">
        <f>'ÜL-Daten-Erfassung'!E6&amp;" "&amp;'ÜL-Daten-Erfassung'!E5</f>
        <v>Susanne Schubert</v>
      </c>
      <c r="O1" s="236"/>
      <c r="P1" s="236"/>
      <c r="Q1" s="236"/>
      <c r="R1" s="236"/>
      <c r="S1" s="139" t="s">
        <v>101</v>
      </c>
      <c r="T1" s="237" t="s">
        <v>46</v>
      </c>
      <c r="U1" s="237"/>
    </row>
    <row r="2" spans="1:26" ht="23.25" customHeight="1">
      <c r="A2" s="230" t="s">
        <v>103</v>
      </c>
      <c r="B2" s="230"/>
      <c r="C2" s="230"/>
      <c r="D2" s="231" t="str">
        <f>'ÜL-Daten-Erfassung'!E10&amp;" "&amp;'ÜL-Daten-Erfassung'!E9</f>
        <v xml:space="preserve"> </v>
      </c>
      <c r="E2" s="231"/>
      <c r="F2" s="231"/>
      <c r="G2" s="231"/>
      <c r="H2" s="231"/>
      <c r="I2" s="224"/>
      <c r="J2" s="224"/>
      <c r="K2" s="224"/>
      <c r="L2" s="140" t="s">
        <v>104</v>
      </c>
      <c r="M2" s="232" t="s">
        <v>105</v>
      </c>
      <c r="N2" s="232"/>
      <c r="O2" s="224"/>
      <c r="P2" s="224"/>
      <c r="Q2" s="224"/>
      <c r="R2" s="224"/>
      <c r="S2" s="225" t="s">
        <v>35</v>
      </c>
      <c r="T2" s="225"/>
      <c r="U2" s="225"/>
    </row>
    <row r="3" spans="1:26" ht="20.25" customHeight="1" thickBot="1">
      <c r="A3" s="226"/>
      <c r="B3" s="226"/>
      <c r="C3" s="226"/>
      <c r="D3" s="227" t="s">
        <v>132</v>
      </c>
      <c r="E3" s="227"/>
      <c r="F3" s="227"/>
      <c r="G3" s="227"/>
      <c r="H3" s="227"/>
      <c r="I3" s="227"/>
      <c r="J3" s="227"/>
      <c r="K3" s="238">
        <f>(Quartal_2!K3)+U37</f>
        <v>0</v>
      </c>
      <c r="L3" s="238"/>
      <c r="M3" s="238"/>
      <c r="N3" s="238"/>
      <c r="O3" s="239"/>
      <c r="P3" s="141"/>
      <c r="Q3" s="142" t="s">
        <v>107</v>
      </c>
      <c r="R3" s="229">
        <f>DATE(W7,7,1)</f>
        <v>45839</v>
      </c>
      <c r="S3" s="229"/>
      <c r="T3" s="142" t="s">
        <v>85</v>
      </c>
      <c r="U3" s="143">
        <f>EOMONTH(R3,2)</f>
        <v>45930</v>
      </c>
    </row>
    <row r="4" spans="1:26" ht="15.75" customHeight="1" thickTop="1" thickBot="1">
      <c r="A4" s="218" t="s">
        <v>133</v>
      </c>
      <c r="B4" s="218"/>
      <c r="C4" s="219" t="s">
        <v>108</v>
      </c>
      <c r="D4" s="219"/>
      <c r="E4" s="219"/>
      <c r="F4" s="220" t="s">
        <v>109</v>
      </c>
      <c r="G4" s="220"/>
      <c r="H4" s="218" t="s">
        <v>134</v>
      </c>
      <c r="I4" s="218"/>
      <c r="J4" s="219" t="s">
        <v>108</v>
      </c>
      <c r="K4" s="219"/>
      <c r="L4" s="219"/>
      <c r="M4" s="220" t="s">
        <v>109</v>
      </c>
      <c r="N4" s="220"/>
      <c r="O4" s="218" t="s">
        <v>135</v>
      </c>
      <c r="P4" s="218"/>
      <c r="Q4" s="219" t="s">
        <v>108</v>
      </c>
      <c r="R4" s="219"/>
      <c r="S4" s="219"/>
      <c r="T4" s="220" t="s">
        <v>109</v>
      </c>
      <c r="U4" s="220"/>
    </row>
    <row r="5" spans="1:26" ht="21" customHeight="1" thickTop="1" thickBot="1">
      <c r="A5" s="218"/>
      <c r="B5" s="218"/>
      <c r="C5" s="131" t="s">
        <v>112</v>
      </c>
      <c r="D5" s="132" t="s">
        <v>85</v>
      </c>
      <c r="E5" s="133" t="s">
        <v>113</v>
      </c>
      <c r="F5" s="220"/>
      <c r="G5" s="220"/>
      <c r="H5" s="218"/>
      <c r="I5" s="218"/>
      <c r="J5" s="131" t="s">
        <v>112</v>
      </c>
      <c r="K5" s="132" t="s">
        <v>85</v>
      </c>
      <c r="L5" s="133" t="s">
        <v>113</v>
      </c>
      <c r="M5" s="220"/>
      <c r="N5" s="220"/>
      <c r="O5" s="218"/>
      <c r="P5" s="218"/>
      <c r="Q5" s="131" t="s">
        <v>112</v>
      </c>
      <c r="R5" s="132" t="s">
        <v>85</v>
      </c>
      <c r="S5" s="133" t="s">
        <v>113</v>
      </c>
      <c r="T5" s="220"/>
      <c r="U5" s="220"/>
      <c r="W5" s="222" t="s">
        <v>114</v>
      </c>
      <c r="X5" s="222"/>
      <c r="Y5" s="222"/>
      <c r="Z5" s="56"/>
    </row>
    <row r="6" spans="1:26" ht="13.5" thickTop="1">
      <c r="A6" s="128">
        <f t="shared" ref="A6:A36" si="0">B6</f>
        <v>45839</v>
      </c>
      <c r="B6" s="129">
        <f>R3</f>
        <v>45839</v>
      </c>
      <c r="C6" s="90"/>
      <c r="D6" s="93"/>
      <c r="E6" s="134">
        <f>ROUNDUP((IF((F6=11),1,((D6-C6)*24)/0.75))/5,1)*5</f>
        <v>0</v>
      </c>
      <c r="F6" s="36"/>
      <c r="G6" s="135" t="str">
        <f>IFERROR((VLOOKUP(F6,'ÜL-Daten-Erfassung'!$H$3:$I$13,2,0)),"")</f>
        <v/>
      </c>
      <c r="H6" s="130">
        <f t="shared" ref="H6:H36" si="1">I6</f>
        <v>45870</v>
      </c>
      <c r="I6" s="129">
        <f>EDATE(R3,1)</f>
        <v>45870</v>
      </c>
      <c r="J6" s="89"/>
      <c r="K6" s="92"/>
      <c r="L6" s="134">
        <f>ROUNDUP((IF((M6=11),1,((K6-J6)*24)/0.75))/5,1)*5</f>
        <v>0</v>
      </c>
      <c r="M6" s="36"/>
      <c r="N6" s="135" t="str">
        <f>IFERROR((VLOOKUP(M6,'ÜL-Daten-Erfassung'!$H$3:$I$13,2,0)),"")</f>
        <v/>
      </c>
      <c r="O6" s="130">
        <f t="shared" ref="O6:O35" si="2">P6</f>
        <v>45901</v>
      </c>
      <c r="P6" s="129">
        <f>EDATE(R3,2)</f>
        <v>45901</v>
      </c>
      <c r="Q6" s="89"/>
      <c r="R6" s="92"/>
      <c r="S6" s="134">
        <f>ROUNDUP((IF((T6=11),1,((R6-Q6)*24)/0.75))/5,1)*5</f>
        <v>0</v>
      </c>
      <c r="T6" s="36"/>
      <c r="U6" s="135" t="str">
        <f>IFERROR((VLOOKUP(T6,'ÜL-Daten-Erfassung'!$H$3:$I$13,2,0)),"")</f>
        <v/>
      </c>
      <c r="W6" s="38" t="s">
        <v>89</v>
      </c>
      <c r="X6" s="214" t="s">
        <v>93</v>
      </c>
      <c r="Y6" s="214"/>
    </row>
    <row r="7" spans="1:26">
      <c r="A7" s="130">
        <f t="shared" si="0"/>
        <v>45840</v>
      </c>
      <c r="B7" s="129">
        <f t="shared" ref="B7:B36" si="3">B6+1</f>
        <v>45840</v>
      </c>
      <c r="C7" s="90"/>
      <c r="D7" s="93"/>
      <c r="E7" s="134">
        <f t="shared" ref="E7:E36" si="4">ROUNDUP((IF((F7=11),1,((D7-C7)*24)/0.75))/5,1)*5</f>
        <v>0</v>
      </c>
      <c r="F7" s="95"/>
      <c r="G7" s="136" t="str">
        <f>IFERROR((VLOOKUP(F7,'ÜL-Daten-Erfassung'!$H$3:$I$13,2,0)),"")</f>
        <v/>
      </c>
      <c r="H7" s="137">
        <f t="shared" si="1"/>
        <v>45871</v>
      </c>
      <c r="I7" s="129">
        <f t="shared" ref="I7:I36" si="5">I6+1</f>
        <v>45871</v>
      </c>
      <c r="J7" s="90"/>
      <c r="K7" s="93"/>
      <c r="L7" s="134">
        <f t="shared" ref="L7:L36" si="6">ROUNDUP((IF((M7=11),1,((K7-J7)*24)/0.75))/5,1)*5</f>
        <v>0</v>
      </c>
      <c r="M7" s="95"/>
      <c r="N7" s="136" t="str">
        <f>IFERROR((VLOOKUP(M7,'ÜL-Daten-Erfassung'!$H$3:$I$13,2,0)),"")</f>
        <v/>
      </c>
      <c r="O7" s="137">
        <f t="shared" si="2"/>
        <v>45902</v>
      </c>
      <c r="P7" s="129">
        <f t="shared" ref="P7:P35" si="7">P6+1</f>
        <v>45902</v>
      </c>
      <c r="Q7" s="90"/>
      <c r="R7" s="93"/>
      <c r="S7" s="134">
        <f t="shared" ref="S7:S36" si="8">ROUNDUP((IF((T7=11),1,((R7-Q7)*24)/0.75))/5,1)*5</f>
        <v>0</v>
      </c>
      <c r="T7" s="96"/>
      <c r="U7" s="136" t="str">
        <f>IFERROR((VLOOKUP(T7,'ÜL-Daten-Erfassung'!$H$3:$I$13,2,0)),"")</f>
        <v/>
      </c>
      <c r="W7" s="88">
        <f>'ÜL-Daten-Erfassung'!E2</f>
        <v>2025</v>
      </c>
      <c r="X7" s="39">
        <f>VLOOKUP($W$7,'ÜL-Daten-Erfassung'!$H$26:$V$30,8,0)</f>
        <v>45818</v>
      </c>
      <c r="Y7" s="39">
        <f>VLOOKUP($W$7,'ÜL-Daten-Erfassung'!$H$26:$V$30,9,0)</f>
        <v>45828</v>
      </c>
    </row>
    <row r="8" spans="1:26">
      <c r="A8" s="130">
        <f t="shared" si="0"/>
        <v>45841</v>
      </c>
      <c r="B8" s="129">
        <f t="shared" si="3"/>
        <v>45841</v>
      </c>
      <c r="C8" s="90"/>
      <c r="D8" s="93"/>
      <c r="E8" s="134">
        <f t="shared" si="4"/>
        <v>0</v>
      </c>
      <c r="F8" s="95"/>
      <c r="G8" s="136" t="str">
        <f>IFERROR((VLOOKUP(F8,'ÜL-Daten-Erfassung'!$H$3:$I$13,2,0)),"")</f>
        <v/>
      </c>
      <c r="H8" s="137">
        <f t="shared" si="1"/>
        <v>45872</v>
      </c>
      <c r="I8" s="129">
        <f t="shared" si="5"/>
        <v>45872</v>
      </c>
      <c r="J8" s="90"/>
      <c r="K8" s="93"/>
      <c r="L8" s="134">
        <f t="shared" si="6"/>
        <v>0</v>
      </c>
      <c r="M8" s="95"/>
      <c r="N8" s="136" t="str">
        <f>IFERROR((VLOOKUP(M8,'ÜL-Daten-Erfassung'!$H$3:$I$13,2,0)),"")</f>
        <v/>
      </c>
      <c r="O8" s="137">
        <f t="shared" si="2"/>
        <v>45903</v>
      </c>
      <c r="P8" s="129">
        <f t="shared" si="7"/>
        <v>45903</v>
      </c>
      <c r="Q8" s="90"/>
      <c r="R8" s="93"/>
      <c r="S8" s="134">
        <f t="shared" si="8"/>
        <v>0</v>
      </c>
      <c r="T8" s="96"/>
      <c r="U8" s="136" t="str">
        <f>IFERROR((VLOOKUP(T8,'ÜL-Daten-Erfassung'!$H$3:$I$13,2,0)),"")</f>
        <v/>
      </c>
      <c r="W8" s="40"/>
      <c r="X8" s="214" t="s">
        <v>94</v>
      </c>
      <c r="Y8" s="214"/>
    </row>
    <row r="9" spans="1:26">
      <c r="A9" s="130">
        <f t="shared" si="0"/>
        <v>45842</v>
      </c>
      <c r="B9" s="129">
        <f t="shared" si="3"/>
        <v>45842</v>
      </c>
      <c r="C9" s="90"/>
      <c r="D9" s="93"/>
      <c r="E9" s="134">
        <f t="shared" si="4"/>
        <v>0</v>
      </c>
      <c r="F9" s="95"/>
      <c r="G9" s="136" t="str">
        <f>IFERROR((VLOOKUP(F9,'ÜL-Daten-Erfassung'!$H$3:$I$13,2,0)),"")</f>
        <v/>
      </c>
      <c r="H9" s="137">
        <f t="shared" si="1"/>
        <v>45873</v>
      </c>
      <c r="I9" s="129">
        <f t="shared" si="5"/>
        <v>45873</v>
      </c>
      <c r="J9" s="90"/>
      <c r="K9" s="93"/>
      <c r="L9" s="134">
        <f t="shared" si="6"/>
        <v>0</v>
      </c>
      <c r="M9" s="95"/>
      <c r="N9" s="136" t="str">
        <f>IFERROR((VLOOKUP(M9,'ÜL-Daten-Erfassung'!$H$3:$I$13,2,0)),"")</f>
        <v/>
      </c>
      <c r="O9" s="137">
        <f t="shared" si="2"/>
        <v>45904</v>
      </c>
      <c r="P9" s="129">
        <f t="shared" si="7"/>
        <v>45904</v>
      </c>
      <c r="Q9" s="90"/>
      <c r="R9" s="93"/>
      <c r="S9" s="134">
        <f t="shared" si="8"/>
        <v>0</v>
      </c>
      <c r="T9" s="96"/>
      <c r="U9" s="136" t="str">
        <f>IFERROR((VLOOKUP(T9,'ÜL-Daten-Erfassung'!$H$3:$I$13,2,0)),"")</f>
        <v/>
      </c>
      <c r="W9" s="40"/>
      <c r="X9" s="39">
        <f>VLOOKUP($W$7,'ÜL-Daten-Erfassung'!$H$26:$V$30,10,0)</f>
        <v>45870</v>
      </c>
      <c r="Y9" s="39">
        <f>VLOOKUP($W$7,'ÜL-Daten-Erfassung'!$H$26:$V$30,11,0)</f>
        <v>45915</v>
      </c>
    </row>
    <row r="10" spans="1:26">
      <c r="A10" s="130">
        <f t="shared" si="0"/>
        <v>45843</v>
      </c>
      <c r="B10" s="129">
        <f t="shared" si="3"/>
        <v>45843</v>
      </c>
      <c r="C10" s="90"/>
      <c r="D10" s="93"/>
      <c r="E10" s="134">
        <f t="shared" si="4"/>
        <v>0</v>
      </c>
      <c r="F10" s="95"/>
      <c r="G10" s="136" t="str">
        <f>IFERROR((VLOOKUP(F10,'ÜL-Daten-Erfassung'!$H$3:$I$13,2,0)),"")</f>
        <v/>
      </c>
      <c r="H10" s="137">
        <f t="shared" si="1"/>
        <v>45874</v>
      </c>
      <c r="I10" s="129">
        <f t="shared" si="5"/>
        <v>45874</v>
      </c>
      <c r="J10" s="90"/>
      <c r="K10" s="93"/>
      <c r="L10" s="134">
        <f t="shared" si="6"/>
        <v>0</v>
      </c>
      <c r="M10" s="95"/>
      <c r="N10" s="136" t="str">
        <f>IFERROR((VLOOKUP(M10,'ÜL-Daten-Erfassung'!$H$3:$I$13,2,0)),"")</f>
        <v/>
      </c>
      <c r="O10" s="137">
        <f t="shared" si="2"/>
        <v>45905</v>
      </c>
      <c r="P10" s="129">
        <f t="shared" si="7"/>
        <v>45905</v>
      </c>
      <c r="Q10" s="90"/>
      <c r="R10" s="93"/>
      <c r="S10" s="134">
        <f t="shared" si="8"/>
        <v>0</v>
      </c>
      <c r="T10" s="96"/>
      <c r="U10" s="136" t="str">
        <f>IFERROR((VLOOKUP(T10,'ÜL-Daten-Erfassung'!$H$3:$I$13,2,0)),"")</f>
        <v/>
      </c>
      <c r="W10" s="40"/>
      <c r="X10" s="57"/>
    </row>
    <row r="11" spans="1:26">
      <c r="A11" s="130">
        <f t="shared" si="0"/>
        <v>45844</v>
      </c>
      <c r="B11" s="129">
        <f t="shared" si="3"/>
        <v>45844</v>
      </c>
      <c r="C11" s="90"/>
      <c r="D11" s="93"/>
      <c r="E11" s="134">
        <f t="shared" si="4"/>
        <v>0</v>
      </c>
      <c r="F11" s="95"/>
      <c r="G11" s="136" t="str">
        <f>IFERROR((VLOOKUP(F11,'ÜL-Daten-Erfassung'!$H$3:$I$13,2,0)),"")</f>
        <v/>
      </c>
      <c r="H11" s="137">
        <f t="shared" si="1"/>
        <v>45875</v>
      </c>
      <c r="I11" s="129">
        <f t="shared" si="5"/>
        <v>45875</v>
      </c>
      <c r="J11" s="90"/>
      <c r="K11" s="93"/>
      <c r="L11" s="134">
        <f t="shared" si="6"/>
        <v>0</v>
      </c>
      <c r="M11" s="95"/>
      <c r="N11" s="136" t="str">
        <f>IFERROR((VLOOKUP(M11,'ÜL-Daten-Erfassung'!$H$3:$I$13,2,0)),"")</f>
        <v/>
      </c>
      <c r="O11" s="137">
        <f t="shared" si="2"/>
        <v>45906</v>
      </c>
      <c r="P11" s="129">
        <f t="shared" si="7"/>
        <v>45906</v>
      </c>
      <c r="Q11" s="90"/>
      <c r="R11" s="93"/>
      <c r="S11" s="134">
        <f t="shared" si="8"/>
        <v>0</v>
      </c>
      <c r="T11" s="96"/>
      <c r="U11" s="136" t="str">
        <f>IFERROR((VLOOKUP(T11,'ÜL-Daten-Erfassung'!$H$3:$I$13,2,0)),"")</f>
        <v/>
      </c>
      <c r="W11" s="40"/>
      <c r="X11" s="57"/>
    </row>
    <row r="12" spans="1:26">
      <c r="A12" s="130">
        <f t="shared" si="0"/>
        <v>45845</v>
      </c>
      <c r="B12" s="129">
        <f t="shared" si="3"/>
        <v>45845</v>
      </c>
      <c r="C12" s="90"/>
      <c r="D12" s="93"/>
      <c r="E12" s="134">
        <f t="shared" si="4"/>
        <v>0</v>
      </c>
      <c r="F12" s="95"/>
      <c r="G12" s="136" t="str">
        <f>IFERROR((VLOOKUP(F12,'ÜL-Daten-Erfassung'!$H$3:$I$13,2,0)),"")</f>
        <v/>
      </c>
      <c r="H12" s="137">
        <f t="shared" si="1"/>
        <v>45876</v>
      </c>
      <c r="I12" s="129">
        <f t="shared" si="5"/>
        <v>45876</v>
      </c>
      <c r="J12" s="90"/>
      <c r="K12" s="93"/>
      <c r="L12" s="134">
        <f t="shared" si="6"/>
        <v>0</v>
      </c>
      <c r="M12" s="95"/>
      <c r="N12" s="136" t="str">
        <f>IFERROR((VLOOKUP(M12,'ÜL-Daten-Erfassung'!$H$3:$I$13,2,0)),"")</f>
        <v/>
      </c>
      <c r="O12" s="137">
        <f t="shared" si="2"/>
        <v>45907</v>
      </c>
      <c r="P12" s="129">
        <f t="shared" si="7"/>
        <v>45907</v>
      </c>
      <c r="Q12" s="90"/>
      <c r="R12" s="93"/>
      <c r="S12" s="134">
        <f t="shared" si="8"/>
        <v>0</v>
      </c>
      <c r="T12" s="96"/>
      <c r="U12" s="136" t="str">
        <f>IFERROR((VLOOKUP(T12,'ÜL-Daten-Erfassung'!$H$3:$I$13,2,0)),"")</f>
        <v/>
      </c>
      <c r="W12" s="41"/>
      <c r="X12" s="42"/>
    </row>
    <row r="13" spans="1:26">
      <c r="A13" s="130">
        <f t="shared" si="0"/>
        <v>45846</v>
      </c>
      <c r="B13" s="129">
        <f t="shared" si="3"/>
        <v>45846</v>
      </c>
      <c r="C13" s="90"/>
      <c r="D13" s="93"/>
      <c r="E13" s="134">
        <f t="shared" si="4"/>
        <v>0</v>
      </c>
      <c r="F13" s="95"/>
      <c r="G13" s="136" t="str">
        <f>IFERROR((VLOOKUP(F13,'ÜL-Daten-Erfassung'!$H$3:$I$13,2,0)),"")</f>
        <v/>
      </c>
      <c r="H13" s="137">
        <f t="shared" si="1"/>
        <v>45877</v>
      </c>
      <c r="I13" s="129">
        <f t="shared" si="5"/>
        <v>45877</v>
      </c>
      <c r="J13" s="90"/>
      <c r="K13" s="93"/>
      <c r="L13" s="134">
        <f t="shared" si="6"/>
        <v>0</v>
      </c>
      <c r="M13" s="95"/>
      <c r="N13" s="136" t="str">
        <f>IFERROR((VLOOKUP(M13,'ÜL-Daten-Erfassung'!$H$3:$I$13,2,0)),"")</f>
        <v/>
      </c>
      <c r="O13" s="137">
        <f t="shared" si="2"/>
        <v>45908</v>
      </c>
      <c r="P13" s="129">
        <f t="shared" si="7"/>
        <v>45908</v>
      </c>
      <c r="Q13" s="90"/>
      <c r="R13" s="93"/>
      <c r="S13" s="134">
        <f t="shared" si="8"/>
        <v>0</v>
      </c>
      <c r="T13" s="96"/>
      <c r="U13" s="136" t="str">
        <f>IFERROR((VLOOKUP(T13,'ÜL-Daten-Erfassung'!$H$3:$I$13,2,0)),"")</f>
        <v/>
      </c>
      <c r="W13" s="41"/>
      <c r="X13" s="42"/>
    </row>
    <row r="14" spans="1:26">
      <c r="A14" s="130">
        <f t="shared" si="0"/>
        <v>45847</v>
      </c>
      <c r="B14" s="129">
        <f t="shared" si="3"/>
        <v>45847</v>
      </c>
      <c r="C14" s="90"/>
      <c r="D14" s="93"/>
      <c r="E14" s="134">
        <f t="shared" si="4"/>
        <v>0</v>
      </c>
      <c r="F14" s="95"/>
      <c r="G14" s="136" t="str">
        <f>IFERROR((VLOOKUP(F14,'ÜL-Daten-Erfassung'!$H$3:$I$13,2,0)),"")</f>
        <v/>
      </c>
      <c r="H14" s="137">
        <f t="shared" si="1"/>
        <v>45878</v>
      </c>
      <c r="I14" s="129">
        <f t="shared" si="5"/>
        <v>45878</v>
      </c>
      <c r="J14" s="90"/>
      <c r="K14" s="93"/>
      <c r="L14" s="134">
        <f t="shared" si="6"/>
        <v>0</v>
      </c>
      <c r="M14" s="95"/>
      <c r="N14" s="136" t="str">
        <f>IFERROR((VLOOKUP(M14,'ÜL-Daten-Erfassung'!$H$3:$I$13,2,0)),"")</f>
        <v/>
      </c>
      <c r="O14" s="137">
        <f t="shared" si="2"/>
        <v>45909</v>
      </c>
      <c r="P14" s="129">
        <f t="shared" si="7"/>
        <v>45909</v>
      </c>
      <c r="Q14" s="90"/>
      <c r="R14" s="93"/>
      <c r="S14" s="134">
        <f t="shared" si="8"/>
        <v>0</v>
      </c>
      <c r="T14" s="96"/>
      <c r="U14" s="136" t="str">
        <f>IFERROR((VLOOKUP(T14,'ÜL-Daten-Erfassung'!$H$3:$I$13,2,0)),"")</f>
        <v/>
      </c>
      <c r="W14" s="41"/>
      <c r="X14" s="42"/>
    </row>
    <row r="15" spans="1:26">
      <c r="A15" s="130">
        <f t="shared" si="0"/>
        <v>45848</v>
      </c>
      <c r="B15" s="129">
        <f t="shared" si="3"/>
        <v>45848</v>
      </c>
      <c r="C15" s="90"/>
      <c r="D15" s="93"/>
      <c r="E15" s="134">
        <f t="shared" si="4"/>
        <v>0</v>
      </c>
      <c r="F15" s="95"/>
      <c r="G15" s="136" t="str">
        <f>IFERROR((VLOOKUP(F15,'ÜL-Daten-Erfassung'!$H$3:$I$13,2,0)),"")</f>
        <v/>
      </c>
      <c r="H15" s="137">
        <f t="shared" si="1"/>
        <v>45879</v>
      </c>
      <c r="I15" s="129">
        <f t="shared" si="5"/>
        <v>45879</v>
      </c>
      <c r="J15" s="90"/>
      <c r="K15" s="93"/>
      <c r="L15" s="134">
        <f t="shared" si="6"/>
        <v>0</v>
      </c>
      <c r="M15" s="95"/>
      <c r="N15" s="136" t="str">
        <f>IFERROR((VLOOKUP(M15,'ÜL-Daten-Erfassung'!$H$3:$I$13,2,0)),"")</f>
        <v/>
      </c>
      <c r="O15" s="137">
        <f t="shared" si="2"/>
        <v>45910</v>
      </c>
      <c r="P15" s="129">
        <f t="shared" si="7"/>
        <v>45910</v>
      </c>
      <c r="Q15" s="90"/>
      <c r="R15" s="93"/>
      <c r="S15" s="134">
        <f t="shared" si="8"/>
        <v>0</v>
      </c>
      <c r="T15" s="96"/>
      <c r="U15" s="136" t="str">
        <f>IFERROR((VLOOKUP(T15,'ÜL-Daten-Erfassung'!$H$3:$I$13,2,0)),"")</f>
        <v/>
      </c>
      <c r="W15" s="41"/>
      <c r="X15" s="42"/>
    </row>
    <row r="16" spans="1:26">
      <c r="A16" s="130">
        <f t="shared" si="0"/>
        <v>45849</v>
      </c>
      <c r="B16" s="129">
        <f t="shared" si="3"/>
        <v>45849</v>
      </c>
      <c r="C16" s="90"/>
      <c r="D16" s="93"/>
      <c r="E16" s="134">
        <f t="shared" si="4"/>
        <v>0</v>
      </c>
      <c r="F16" s="95"/>
      <c r="G16" s="136" t="str">
        <f>IFERROR((VLOOKUP(F16,'ÜL-Daten-Erfassung'!$H$3:$I$13,2,0)),"")</f>
        <v/>
      </c>
      <c r="H16" s="137">
        <f t="shared" si="1"/>
        <v>45880</v>
      </c>
      <c r="I16" s="129">
        <f t="shared" si="5"/>
        <v>45880</v>
      </c>
      <c r="J16" s="90"/>
      <c r="K16" s="93"/>
      <c r="L16" s="134">
        <f t="shared" si="6"/>
        <v>0</v>
      </c>
      <c r="M16" s="95"/>
      <c r="N16" s="136" t="str">
        <f>IFERROR((VLOOKUP(M16,'ÜL-Daten-Erfassung'!$H$3:$I$13,2,0)),"")</f>
        <v/>
      </c>
      <c r="O16" s="137">
        <f t="shared" si="2"/>
        <v>45911</v>
      </c>
      <c r="P16" s="129">
        <f t="shared" si="7"/>
        <v>45911</v>
      </c>
      <c r="Q16" s="90"/>
      <c r="R16" s="93"/>
      <c r="S16" s="134">
        <f t="shared" si="8"/>
        <v>0</v>
      </c>
      <c r="T16" s="96"/>
      <c r="U16" s="136" t="str">
        <f>IFERROR((VLOOKUP(T16,'ÜL-Daten-Erfassung'!$H$3:$I$13,2,0)),"")</f>
        <v/>
      </c>
      <c r="W16" s="41"/>
      <c r="X16" s="42"/>
    </row>
    <row r="17" spans="1:26">
      <c r="A17" s="130">
        <f t="shared" si="0"/>
        <v>45850</v>
      </c>
      <c r="B17" s="129">
        <f t="shared" si="3"/>
        <v>45850</v>
      </c>
      <c r="C17" s="90"/>
      <c r="D17" s="93"/>
      <c r="E17" s="134">
        <f t="shared" si="4"/>
        <v>0</v>
      </c>
      <c r="F17" s="95"/>
      <c r="G17" s="136" t="str">
        <f>IFERROR((VLOOKUP(F17,'ÜL-Daten-Erfassung'!$H$3:$I$13,2,0)),"")</f>
        <v/>
      </c>
      <c r="H17" s="137">
        <f t="shared" si="1"/>
        <v>45881</v>
      </c>
      <c r="I17" s="129">
        <f t="shared" si="5"/>
        <v>45881</v>
      </c>
      <c r="J17" s="90"/>
      <c r="K17" s="93"/>
      <c r="L17" s="134">
        <f t="shared" si="6"/>
        <v>0</v>
      </c>
      <c r="M17" s="95"/>
      <c r="N17" s="136" t="str">
        <f>IFERROR((VLOOKUP(M17,'ÜL-Daten-Erfassung'!$H$3:$I$13,2,0)),"")</f>
        <v/>
      </c>
      <c r="O17" s="137">
        <f t="shared" si="2"/>
        <v>45912</v>
      </c>
      <c r="P17" s="129">
        <f t="shared" si="7"/>
        <v>45912</v>
      </c>
      <c r="Q17" s="90"/>
      <c r="R17" s="93"/>
      <c r="S17" s="134">
        <f t="shared" si="8"/>
        <v>0</v>
      </c>
      <c r="T17" s="96"/>
      <c r="U17" s="136" t="str">
        <f>IFERROR((VLOOKUP(T17,'ÜL-Daten-Erfassung'!$H$3:$I$13,2,0)),"")</f>
        <v/>
      </c>
      <c r="W17" s="41"/>
      <c r="X17" s="37" t="s">
        <v>115</v>
      </c>
      <c r="Y17" s="37"/>
      <c r="Z17" s="37" t="s">
        <v>116</v>
      </c>
    </row>
    <row r="18" spans="1:26">
      <c r="A18" s="130">
        <f t="shared" si="0"/>
        <v>45851</v>
      </c>
      <c r="B18" s="129">
        <f t="shared" si="3"/>
        <v>45851</v>
      </c>
      <c r="C18" s="90"/>
      <c r="D18" s="93"/>
      <c r="E18" s="134">
        <f t="shared" si="4"/>
        <v>0</v>
      </c>
      <c r="F18" s="95"/>
      <c r="G18" s="136" t="str">
        <f>IFERROR((VLOOKUP(F18,'ÜL-Daten-Erfassung'!$H$3:$I$13,2,0)),"")</f>
        <v/>
      </c>
      <c r="H18" s="137">
        <f t="shared" si="1"/>
        <v>45882</v>
      </c>
      <c r="I18" s="129">
        <f t="shared" si="5"/>
        <v>45882</v>
      </c>
      <c r="J18" s="90"/>
      <c r="K18" s="93"/>
      <c r="L18" s="134">
        <f t="shared" si="6"/>
        <v>0</v>
      </c>
      <c r="M18" s="95"/>
      <c r="N18" s="136" t="str">
        <f>IFERROR((VLOOKUP(M18,'ÜL-Daten-Erfassung'!$H$3:$I$13,2,0)),"")</f>
        <v/>
      </c>
      <c r="O18" s="137">
        <f t="shared" si="2"/>
        <v>45913</v>
      </c>
      <c r="P18" s="129">
        <f t="shared" si="7"/>
        <v>45913</v>
      </c>
      <c r="Q18" s="90"/>
      <c r="R18" s="93"/>
      <c r="S18" s="134">
        <f t="shared" si="8"/>
        <v>0</v>
      </c>
      <c r="T18" s="96"/>
      <c r="U18" s="136" t="str">
        <f>IFERROR((VLOOKUP(T18,'ÜL-Daten-Erfassung'!$H$3:$I$13,2,0)),"")</f>
        <v/>
      </c>
      <c r="W18" s="41"/>
      <c r="X18" s="44">
        <v>1</v>
      </c>
      <c r="Y18" s="45" t="s">
        <v>33</v>
      </c>
      <c r="Z18" s="46">
        <f t="shared" ref="Z18:Z28" si="9">(SUMIF(F$6:F$36,X18,E$6:E$36))+(SUMIF(M$6:M$36,X18,L$6:L$36))+(SUMIF(T$6:T$36,X18,S$6:S$36))</f>
        <v>0</v>
      </c>
    </row>
    <row r="19" spans="1:26">
      <c r="A19" s="130">
        <f t="shared" si="0"/>
        <v>45852</v>
      </c>
      <c r="B19" s="129">
        <f t="shared" si="3"/>
        <v>45852</v>
      </c>
      <c r="C19" s="90"/>
      <c r="D19" s="93"/>
      <c r="E19" s="134">
        <f t="shared" si="4"/>
        <v>0</v>
      </c>
      <c r="F19" s="95"/>
      <c r="G19" s="136" t="str">
        <f>IFERROR((VLOOKUP(F19,'ÜL-Daten-Erfassung'!$H$3:$I$13,2,0)),"")</f>
        <v/>
      </c>
      <c r="H19" s="137">
        <f t="shared" si="1"/>
        <v>45883</v>
      </c>
      <c r="I19" s="129">
        <f t="shared" si="5"/>
        <v>45883</v>
      </c>
      <c r="J19" s="90"/>
      <c r="K19" s="93"/>
      <c r="L19" s="134">
        <f t="shared" si="6"/>
        <v>0</v>
      </c>
      <c r="M19" s="95"/>
      <c r="N19" s="136" t="str">
        <f>IFERROR((VLOOKUP(M19,'ÜL-Daten-Erfassung'!$H$3:$I$13,2,0)),"")</f>
        <v/>
      </c>
      <c r="O19" s="137">
        <f t="shared" si="2"/>
        <v>45914</v>
      </c>
      <c r="P19" s="129">
        <f t="shared" si="7"/>
        <v>45914</v>
      </c>
      <c r="Q19" s="90"/>
      <c r="R19" s="93"/>
      <c r="S19" s="134">
        <f t="shared" si="8"/>
        <v>0</v>
      </c>
      <c r="T19" s="96"/>
      <c r="U19" s="136" t="str">
        <f>IFERROR((VLOOKUP(T19,'ÜL-Daten-Erfassung'!$H$3:$I$13,2,0)),"")</f>
        <v/>
      </c>
      <c r="W19" s="41"/>
      <c r="X19" s="44">
        <v>2</v>
      </c>
      <c r="Y19" s="45" t="s">
        <v>36</v>
      </c>
      <c r="Z19" s="46">
        <f t="shared" si="9"/>
        <v>0</v>
      </c>
    </row>
    <row r="20" spans="1:26">
      <c r="A20" s="130">
        <f t="shared" si="0"/>
        <v>45853</v>
      </c>
      <c r="B20" s="129">
        <f t="shared" si="3"/>
        <v>45853</v>
      </c>
      <c r="C20" s="90"/>
      <c r="D20" s="93"/>
      <c r="E20" s="134">
        <f t="shared" si="4"/>
        <v>0</v>
      </c>
      <c r="F20" s="95"/>
      <c r="G20" s="136" t="str">
        <f>IFERROR((VLOOKUP(F20,'ÜL-Daten-Erfassung'!$H$3:$I$13,2,0)),"")</f>
        <v/>
      </c>
      <c r="H20" s="137">
        <f t="shared" si="1"/>
        <v>45884</v>
      </c>
      <c r="I20" s="129">
        <f t="shared" si="5"/>
        <v>45884</v>
      </c>
      <c r="J20" s="90"/>
      <c r="K20" s="93"/>
      <c r="L20" s="134">
        <f t="shared" si="6"/>
        <v>0</v>
      </c>
      <c r="M20" s="95"/>
      <c r="N20" s="136" t="str">
        <f>IFERROR((VLOOKUP(M20,'ÜL-Daten-Erfassung'!$H$3:$I$13,2,0)),"")</f>
        <v/>
      </c>
      <c r="O20" s="137">
        <f t="shared" si="2"/>
        <v>45915</v>
      </c>
      <c r="P20" s="129">
        <f t="shared" si="7"/>
        <v>45915</v>
      </c>
      <c r="Q20" s="90"/>
      <c r="R20" s="93"/>
      <c r="S20" s="134">
        <f t="shared" si="8"/>
        <v>0</v>
      </c>
      <c r="T20" s="96"/>
      <c r="U20" s="136" t="str">
        <f>IFERROR((VLOOKUP(T20,'ÜL-Daten-Erfassung'!$H$3:$I$13,2,0)),"")</f>
        <v/>
      </c>
      <c r="W20" s="41"/>
      <c r="X20" s="44">
        <v>3</v>
      </c>
      <c r="Y20" s="45" t="s">
        <v>41</v>
      </c>
      <c r="Z20" s="46">
        <f t="shared" si="9"/>
        <v>0</v>
      </c>
    </row>
    <row r="21" spans="1:26">
      <c r="A21" s="130">
        <f t="shared" si="0"/>
        <v>45854</v>
      </c>
      <c r="B21" s="129">
        <f t="shared" si="3"/>
        <v>45854</v>
      </c>
      <c r="C21" s="90"/>
      <c r="D21" s="93"/>
      <c r="E21" s="134">
        <f t="shared" si="4"/>
        <v>0</v>
      </c>
      <c r="F21" s="95"/>
      <c r="G21" s="136" t="str">
        <f>IFERROR((VLOOKUP(F21,'ÜL-Daten-Erfassung'!$H$3:$I$13,2,0)),"")</f>
        <v/>
      </c>
      <c r="H21" s="137">
        <f t="shared" si="1"/>
        <v>45885</v>
      </c>
      <c r="I21" s="129">
        <f t="shared" si="5"/>
        <v>45885</v>
      </c>
      <c r="J21" s="90"/>
      <c r="K21" s="93"/>
      <c r="L21" s="134">
        <f t="shared" si="6"/>
        <v>0</v>
      </c>
      <c r="M21" s="95"/>
      <c r="N21" s="136" t="str">
        <f>IFERROR((VLOOKUP(M21,'ÜL-Daten-Erfassung'!$H$3:$I$13,2,0)),"")</f>
        <v/>
      </c>
      <c r="O21" s="137">
        <f t="shared" si="2"/>
        <v>45916</v>
      </c>
      <c r="P21" s="129">
        <f t="shared" si="7"/>
        <v>45916</v>
      </c>
      <c r="Q21" s="90"/>
      <c r="R21" s="93"/>
      <c r="S21" s="134">
        <f t="shared" si="8"/>
        <v>0</v>
      </c>
      <c r="T21" s="96"/>
      <c r="U21" s="136" t="str">
        <f>IFERROR((VLOOKUP(T21,'ÜL-Daten-Erfassung'!$H$3:$I$13,2,0)),"")</f>
        <v/>
      </c>
      <c r="W21" s="41"/>
      <c r="X21" s="44">
        <v>4</v>
      </c>
      <c r="Y21" s="45" t="s">
        <v>44</v>
      </c>
      <c r="Z21" s="46">
        <f t="shared" si="9"/>
        <v>0</v>
      </c>
    </row>
    <row r="22" spans="1:26">
      <c r="A22" s="130">
        <f t="shared" si="0"/>
        <v>45855</v>
      </c>
      <c r="B22" s="129">
        <f t="shared" si="3"/>
        <v>45855</v>
      </c>
      <c r="C22" s="90"/>
      <c r="D22" s="93"/>
      <c r="E22" s="134">
        <f t="shared" si="4"/>
        <v>0</v>
      </c>
      <c r="F22" s="95"/>
      <c r="G22" s="136" t="str">
        <f>IFERROR((VLOOKUP(F22,'ÜL-Daten-Erfassung'!$H$3:$I$13,2,0)),"")</f>
        <v/>
      </c>
      <c r="H22" s="137">
        <f t="shared" si="1"/>
        <v>45886</v>
      </c>
      <c r="I22" s="129">
        <f t="shared" si="5"/>
        <v>45886</v>
      </c>
      <c r="J22" s="90"/>
      <c r="K22" s="93"/>
      <c r="L22" s="134">
        <f t="shared" si="6"/>
        <v>0</v>
      </c>
      <c r="M22" s="95"/>
      <c r="N22" s="136" t="str">
        <f>IFERROR((VLOOKUP(M22,'ÜL-Daten-Erfassung'!$H$3:$I$13,2,0)),"")</f>
        <v/>
      </c>
      <c r="O22" s="137">
        <f t="shared" si="2"/>
        <v>45917</v>
      </c>
      <c r="P22" s="129">
        <f t="shared" si="7"/>
        <v>45917</v>
      </c>
      <c r="Q22" s="90"/>
      <c r="R22" s="93"/>
      <c r="S22" s="134">
        <f t="shared" si="8"/>
        <v>0</v>
      </c>
      <c r="T22" s="96"/>
      <c r="U22" s="136" t="str">
        <f>IFERROR((VLOOKUP(T22,'ÜL-Daten-Erfassung'!$H$3:$I$13,2,0)),"")</f>
        <v/>
      </c>
      <c r="X22" s="44">
        <v>5</v>
      </c>
      <c r="Y22" s="45" t="s">
        <v>47</v>
      </c>
      <c r="Z22" s="46">
        <f t="shared" si="9"/>
        <v>0</v>
      </c>
    </row>
    <row r="23" spans="1:26">
      <c r="A23" s="130">
        <f t="shared" si="0"/>
        <v>45856</v>
      </c>
      <c r="B23" s="129">
        <f t="shared" si="3"/>
        <v>45856</v>
      </c>
      <c r="C23" s="90"/>
      <c r="D23" s="93"/>
      <c r="E23" s="134">
        <f t="shared" si="4"/>
        <v>0</v>
      </c>
      <c r="F23" s="95"/>
      <c r="G23" s="136" t="str">
        <f>IFERROR((VLOOKUP(F23,'ÜL-Daten-Erfassung'!$H$3:$I$13,2,0)),"")</f>
        <v/>
      </c>
      <c r="H23" s="137">
        <f t="shared" si="1"/>
        <v>45887</v>
      </c>
      <c r="I23" s="129">
        <f t="shared" si="5"/>
        <v>45887</v>
      </c>
      <c r="J23" s="90"/>
      <c r="K23" s="93"/>
      <c r="L23" s="134">
        <f t="shared" si="6"/>
        <v>0</v>
      </c>
      <c r="M23" s="95"/>
      <c r="N23" s="136" t="str">
        <f>IFERROR((VLOOKUP(M23,'ÜL-Daten-Erfassung'!$H$3:$I$13,2,0)),"")</f>
        <v/>
      </c>
      <c r="O23" s="137">
        <f t="shared" si="2"/>
        <v>45918</v>
      </c>
      <c r="P23" s="129">
        <f t="shared" si="7"/>
        <v>45918</v>
      </c>
      <c r="Q23" s="90"/>
      <c r="R23" s="93"/>
      <c r="S23" s="134">
        <f t="shared" si="8"/>
        <v>0</v>
      </c>
      <c r="T23" s="96"/>
      <c r="U23" s="136" t="str">
        <f>IFERROR((VLOOKUP(T23,'ÜL-Daten-Erfassung'!$H$3:$I$13,2,0)),"")</f>
        <v/>
      </c>
      <c r="X23" s="44">
        <v>6</v>
      </c>
      <c r="Y23" s="45" t="s">
        <v>173</v>
      </c>
      <c r="Z23" s="46">
        <f>COUNTIF(F$6:F$36,X23)+(COUNTIF(M$6:M$36,X23))+(COUNTIF(T$6:T$36,X23))</f>
        <v>0</v>
      </c>
    </row>
    <row r="24" spans="1:26">
      <c r="A24" s="130">
        <f t="shared" si="0"/>
        <v>45857</v>
      </c>
      <c r="B24" s="129">
        <f t="shared" si="3"/>
        <v>45857</v>
      </c>
      <c r="C24" s="90"/>
      <c r="D24" s="93"/>
      <c r="E24" s="134">
        <f t="shared" si="4"/>
        <v>0</v>
      </c>
      <c r="F24" s="95"/>
      <c r="G24" s="136" t="str">
        <f>IFERROR((VLOOKUP(F24,'ÜL-Daten-Erfassung'!$H$3:$I$13,2,0)),"")</f>
        <v/>
      </c>
      <c r="H24" s="137">
        <f t="shared" si="1"/>
        <v>45888</v>
      </c>
      <c r="I24" s="129">
        <f t="shared" si="5"/>
        <v>45888</v>
      </c>
      <c r="J24" s="90"/>
      <c r="K24" s="93"/>
      <c r="L24" s="134">
        <f t="shared" si="6"/>
        <v>0</v>
      </c>
      <c r="M24" s="95"/>
      <c r="N24" s="136" t="str">
        <f>IFERROR((VLOOKUP(M24,'ÜL-Daten-Erfassung'!$H$3:$I$13,2,0)),"")</f>
        <v/>
      </c>
      <c r="O24" s="137">
        <f t="shared" si="2"/>
        <v>45919</v>
      </c>
      <c r="P24" s="129">
        <f t="shared" si="7"/>
        <v>45919</v>
      </c>
      <c r="Q24" s="90"/>
      <c r="R24" s="93"/>
      <c r="S24" s="134">
        <f t="shared" si="8"/>
        <v>0</v>
      </c>
      <c r="T24" s="96"/>
      <c r="U24" s="136" t="str">
        <f>IFERROR((VLOOKUP(T24,'ÜL-Daten-Erfassung'!$H$3:$I$13,2,0)),"")</f>
        <v/>
      </c>
      <c r="W24" s="55"/>
      <c r="X24" s="44">
        <v>7</v>
      </c>
      <c r="Y24" s="45" t="s">
        <v>117</v>
      </c>
      <c r="Z24" s="46">
        <f t="shared" si="9"/>
        <v>0</v>
      </c>
    </row>
    <row r="25" spans="1:26">
      <c r="A25" s="130">
        <f t="shared" si="0"/>
        <v>45858</v>
      </c>
      <c r="B25" s="129">
        <f t="shared" si="3"/>
        <v>45858</v>
      </c>
      <c r="C25" s="90"/>
      <c r="D25" s="93"/>
      <c r="E25" s="134">
        <f t="shared" si="4"/>
        <v>0</v>
      </c>
      <c r="F25" s="95"/>
      <c r="G25" s="136" t="str">
        <f>IFERROR((VLOOKUP(F25,'ÜL-Daten-Erfassung'!$H$3:$I$13,2,0)),"")</f>
        <v/>
      </c>
      <c r="H25" s="137">
        <f t="shared" si="1"/>
        <v>45889</v>
      </c>
      <c r="I25" s="129">
        <f t="shared" si="5"/>
        <v>45889</v>
      </c>
      <c r="J25" s="90"/>
      <c r="K25" s="93"/>
      <c r="L25" s="134">
        <f t="shared" si="6"/>
        <v>0</v>
      </c>
      <c r="M25" s="95"/>
      <c r="N25" s="136" t="str">
        <f>IFERROR((VLOOKUP(M25,'ÜL-Daten-Erfassung'!$H$3:$I$13,2,0)),"")</f>
        <v/>
      </c>
      <c r="O25" s="137">
        <f t="shared" si="2"/>
        <v>45920</v>
      </c>
      <c r="P25" s="129">
        <f t="shared" si="7"/>
        <v>45920</v>
      </c>
      <c r="Q25" s="90"/>
      <c r="R25" s="93"/>
      <c r="S25" s="134">
        <f t="shared" si="8"/>
        <v>0</v>
      </c>
      <c r="T25" s="96"/>
      <c r="U25" s="136" t="str">
        <f>IFERROR((VLOOKUP(T25,'ÜL-Daten-Erfassung'!$H$3:$I$13,2,0)),"")</f>
        <v/>
      </c>
      <c r="X25" s="44">
        <v>8</v>
      </c>
      <c r="Y25" s="45" t="s">
        <v>118</v>
      </c>
      <c r="Z25" s="46">
        <f t="shared" si="9"/>
        <v>0</v>
      </c>
    </row>
    <row r="26" spans="1:26">
      <c r="A26" s="130">
        <f t="shared" si="0"/>
        <v>45859</v>
      </c>
      <c r="B26" s="129">
        <f t="shared" si="3"/>
        <v>45859</v>
      </c>
      <c r="C26" s="90"/>
      <c r="D26" s="93"/>
      <c r="E26" s="134">
        <f t="shared" si="4"/>
        <v>0</v>
      </c>
      <c r="F26" s="95"/>
      <c r="G26" s="136" t="str">
        <f>IFERROR((VLOOKUP(F26,'ÜL-Daten-Erfassung'!$H$3:$I$13,2,0)),"")</f>
        <v/>
      </c>
      <c r="H26" s="137">
        <f t="shared" si="1"/>
        <v>45890</v>
      </c>
      <c r="I26" s="129">
        <f t="shared" si="5"/>
        <v>45890</v>
      </c>
      <c r="J26" s="90"/>
      <c r="K26" s="93"/>
      <c r="L26" s="134">
        <f t="shared" si="6"/>
        <v>0</v>
      </c>
      <c r="M26" s="95"/>
      <c r="N26" s="136" t="str">
        <f>IFERROR((VLOOKUP(M26,'ÜL-Daten-Erfassung'!$H$3:$I$13,2,0)),"")</f>
        <v/>
      </c>
      <c r="O26" s="137">
        <f t="shared" si="2"/>
        <v>45921</v>
      </c>
      <c r="P26" s="129">
        <f t="shared" si="7"/>
        <v>45921</v>
      </c>
      <c r="Q26" s="90"/>
      <c r="R26" s="93"/>
      <c r="S26" s="134">
        <f t="shared" si="8"/>
        <v>0</v>
      </c>
      <c r="T26" s="96"/>
      <c r="U26" s="136" t="str">
        <f>IFERROR((VLOOKUP(T26,'ÜL-Daten-Erfassung'!$H$3:$I$13,2,0)),"")</f>
        <v/>
      </c>
      <c r="X26" s="44">
        <v>9</v>
      </c>
      <c r="Y26" s="45" t="s">
        <v>177</v>
      </c>
      <c r="Z26" s="46">
        <f t="shared" si="9"/>
        <v>0</v>
      </c>
    </row>
    <row r="27" spans="1:26">
      <c r="A27" s="130">
        <f t="shared" si="0"/>
        <v>45860</v>
      </c>
      <c r="B27" s="129">
        <f t="shared" si="3"/>
        <v>45860</v>
      </c>
      <c r="C27" s="90"/>
      <c r="D27" s="93"/>
      <c r="E27" s="134">
        <f t="shared" si="4"/>
        <v>0</v>
      </c>
      <c r="F27" s="95"/>
      <c r="G27" s="136" t="str">
        <f>IFERROR((VLOOKUP(F27,'ÜL-Daten-Erfassung'!$H$3:$I$13,2,0)),"")</f>
        <v/>
      </c>
      <c r="H27" s="137">
        <f t="shared" si="1"/>
        <v>45891</v>
      </c>
      <c r="I27" s="129">
        <f t="shared" si="5"/>
        <v>45891</v>
      </c>
      <c r="J27" s="90"/>
      <c r="K27" s="93"/>
      <c r="L27" s="134">
        <f t="shared" si="6"/>
        <v>0</v>
      </c>
      <c r="M27" s="95"/>
      <c r="N27" s="136" t="str">
        <f>IFERROR((VLOOKUP(M27,'ÜL-Daten-Erfassung'!$H$3:$I$13,2,0)),"")</f>
        <v/>
      </c>
      <c r="O27" s="137">
        <f t="shared" si="2"/>
        <v>45922</v>
      </c>
      <c r="P27" s="129">
        <f t="shared" si="7"/>
        <v>45922</v>
      </c>
      <c r="Q27" s="90"/>
      <c r="R27" s="93"/>
      <c r="S27" s="134">
        <f t="shared" si="8"/>
        <v>0</v>
      </c>
      <c r="T27" s="96"/>
      <c r="U27" s="136" t="str">
        <f>IFERROR((VLOOKUP(T27,'ÜL-Daten-Erfassung'!$H$3:$I$13,2,0)),"")</f>
        <v/>
      </c>
      <c r="X27" s="44">
        <v>10</v>
      </c>
      <c r="Y27" s="45" t="s">
        <v>54</v>
      </c>
      <c r="Z27" s="150">
        <f>COUNTIF(F$6:F$36,X27)+(COUNTIF(M$6:M$36,X27))+(COUNTIF(T$6:T$36,X27))</f>
        <v>0</v>
      </c>
    </row>
    <row r="28" spans="1:26">
      <c r="A28" s="130">
        <f t="shared" si="0"/>
        <v>45861</v>
      </c>
      <c r="B28" s="129">
        <f t="shared" si="3"/>
        <v>45861</v>
      </c>
      <c r="C28" s="90"/>
      <c r="D28" s="93"/>
      <c r="E28" s="134">
        <f t="shared" si="4"/>
        <v>0</v>
      </c>
      <c r="F28" s="95"/>
      <c r="G28" s="136" t="str">
        <f>IFERROR((VLOOKUP(F28,'ÜL-Daten-Erfassung'!$H$3:$I$13,2,0)),"")</f>
        <v/>
      </c>
      <c r="H28" s="137">
        <f t="shared" si="1"/>
        <v>45892</v>
      </c>
      <c r="I28" s="129">
        <f t="shared" si="5"/>
        <v>45892</v>
      </c>
      <c r="J28" s="90"/>
      <c r="K28" s="93"/>
      <c r="L28" s="134">
        <f t="shared" si="6"/>
        <v>0</v>
      </c>
      <c r="M28" s="95"/>
      <c r="N28" s="136" t="str">
        <f>IFERROR((VLOOKUP(M28,'ÜL-Daten-Erfassung'!$H$3:$I$13,2,0)),"")</f>
        <v/>
      </c>
      <c r="O28" s="137">
        <f t="shared" si="2"/>
        <v>45923</v>
      </c>
      <c r="P28" s="129">
        <f t="shared" si="7"/>
        <v>45923</v>
      </c>
      <c r="Q28" s="90"/>
      <c r="R28" s="93"/>
      <c r="S28" s="134">
        <f t="shared" si="8"/>
        <v>0</v>
      </c>
      <c r="T28" s="96"/>
      <c r="U28" s="136" t="str">
        <f>IFERROR((VLOOKUP(T28,'ÜL-Daten-Erfassung'!$H$3:$I$13,2,0)),"")</f>
        <v/>
      </c>
      <c r="W28" s="47"/>
      <c r="X28" s="44">
        <v>11</v>
      </c>
      <c r="Y28" s="45"/>
      <c r="Z28" s="46">
        <f t="shared" si="9"/>
        <v>0</v>
      </c>
    </row>
    <row r="29" spans="1:26">
      <c r="A29" s="130">
        <f t="shared" si="0"/>
        <v>45862</v>
      </c>
      <c r="B29" s="129">
        <f t="shared" si="3"/>
        <v>45862</v>
      </c>
      <c r="C29" s="90"/>
      <c r="D29" s="93"/>
      <c r="E29" s="134">
        <f t="shared" si="4"/>
        <v>0</v>
      </c>
      <c r="F29" s="95"/>
      <c r="G29" s="136" t="str">
        <f>IFERROR((VLOOKUP(F29,'ÜL-Daten-Erfassung'!$H$3:$I$13,2,0)),"")</f>
        <v/>
      </c>
      <c r="H29" s="137">
        <f t="shared" si="1"/>
        <v>45893</v>
      </c>
      <c r="I29" s="129">
        <f t="shared" si="5"/>
        <v>45893</v>
      </c>
      <c r="J29" s="90"/>
      <c r="K29" s="93"/>
      <c r="L29" s="134">
        <f t="shared" si="6"/>
        <v>0</v>
      </c>
      <c r="M29" s="95"/>
      <c r="N29" s="136" t="str">
        <f>IFERROR((VLOOKUP(M29,'ÜL-Daten-Erfassung'!$H$3:$I$13,2,0)),"")</f>
        <v/>
      </c>
      <c r="O29" s="137">
        <f t="shared" si="2"/>
        <v>45924</v>
      </c>
      <c r="P29" s="129">
        <f t="shared" si="7"/>
        <v>45924</v>
      </c>
      <c r="Q29" s="90"/>
      <c r="R29" s="93"/>
      <c r="S29" s="134">
        <f t="shared" si="8"/>
        <v>0</v>
      </c>
      <c r="T29" s="96"/>
      <c r="U29" s="136" t="str">
        <f>IFERROR((VLOOKUP(T29,'ÜL-Daten-Erfassung'!$H$3:$I$13,2,0)),"")</f>
        <v/>
      </c>
      <c r="X29" s="48"/>
      <c r="Y29" s="48"/>
      <c r="Z29" s="49"/>
    </row>
    <row r="30" spans="1:26">
      <c r="A30" s="130">
        <f t="shared" si="0"/>
        <v>45863</v>
      </c>
      <c r="B30" s="129">
        <f t="shared" si="3"/>
        <v>45863</v>
      </c>
      <c r="C30" s="90"/>
      <c r="D30" s="93"/>
      <c r="E30" s="134">
        <f t="shared" si="4"/>
        <v>0</v>
      </c>
      <c r="F30" s="95"/>
      <c r="G30" s="136" t="str">
        <f>IFERROR((VLOOKUP(F30,'ÜL-Daten-Erfassung'!$H$3:$I$13,2,0)),"")</f>
        <v/>
      </c>
      <c r="H30" s="137">
        <f t="shared" si="1"/>
        <v>45894</v>
      </c>
      <c r="I30" s="129">
        <f t="shared" si="5"/>
        <v>45894</v>
      </c>
      <c r="J30" s="90"/>
      <c r="K30" s="93"/>
      <c r="L30" s="134">
        <f t="shared" si="6"/>
        <v>0</v>
      </c>
      <c r="M30" s="95"/>
      <c r="N30" s="136" t="str">
        <f>IFERROR((VLOOKUP(M30,'ÜL-Daten-Erfassung'!$H$3:$I$13,2,0)),"")</f>
        <v/>
      </c>
      <c r="O30" s="137">
        <f t="shared" si="2"/>
        <v>45925</v>
      </c>
      <c r="P30" s="129">
        <f t="shared" si="7"/>
        <v>45925</v>
      </c>
      <c r="Q30" s="90"/>
      <c r="R30" s="93"/>
      <c r="S30" s="134">
        <f t="shared" si="8"/>
        <v>0</v>
      </c>
      <c r="T30" s="96"/>
      <c r="U30" s="136" t="str">
        <f>IFERROR((VLOOKUP(T30,'ÜL-Daten-Erfassung'!$H$3:$I$13,2,0)),"")</f>
        <v/>
      </c>
    </row>
    <row r="31" spans="1:26">
      <c r="A31" s="130">
        <f t="shared" si="0"/>
        <v>45864</v>
      </c>
      <c r="B31" s="129">
        <f t="shared" si="3"/>
        <v>45864</v>
      </c>
      <c r="C31" s="90"/>
      <c r="D31" s="93"/>
      <c r="E31" s="134">
        <f t="shared" si="4"/>
        <v>0</v>
      </c>
      <c r="F31" s="95"/>
      <c r="G31" s="136" t="str">
        <f>IFERROR((VLOOKUP(F31,'ÜL-Daten-Erfassung'!$H$3:$I$13,2,0)),"")</f>
        <v/>
      </c>
      <c r="H31" s="137">
        <f t="shared" si="1"/>
        <v>45895</v>
      </c>
      <c r="I31" s="129">
        <f t="shared" si="5"/>
        <v>45895</v>
      </c>
      <c r="J31" s="90"/>
      <c r="K31" s="93"/>
      <c r="L31" s="134">
        <f t="shared" si="6"/>
        <v>0</v>
      </c>
      <c r="M31" s="95"/>
      <c r="N31" s="136" t="str">
        <f>IFERROR((VLOOKUP(M31,'ÜL-Daten-Erfassung'!$H$3:$I$13,2,0)),"")</f>
        <v/>
      </c>
      <c r="O31" s="137">
        <f t="shared" si="2"/>
        <v>45926</v>
      </c>
      <c r="P31" s="129">
        <f t="shared" si="7"/>
        <v>45926</v>
      </c>
      <c r="Q31" s="90"/>
      <c r="R31" s="93"/>
      <c r="S31" s="134">
        <f t="shared" si="8"/>
        <v>0</v>
      </c>
      <c r="T31" s="96"/>
      <c r="U31" s="136" t="str">
        <f>IFERROR((VLOOKUP(T31,'ÜL-Daten-Erfassung'!$H$3:$I$13,2,0)),"")</f>
        <v/>
      </c>
    </row>
    <row r="32" spans="1:26">
      <c r="A32" s="130">
        <f t="shared" si="0"/>
        <v>45865</v>
      </c>
      <c r="B32" s="129">
        <f t="shared" si="3"/>
        <v>45865</v>
      </c>
      <c r="C32" s="90"/>
      <c r="D32" s="93"/>
      <c r="E32" s="134">
        <f t="shared" si="4"/>
        <v>0</v>
      </c>
      <c r="F32" s="95"/>
      <c r="G32" s="136" t="str">
        <f>IFERROR((VLOOKUP(F32,'ÜL-Daten-Erfassung'!$H$3:$I$13,2,0)),"")</f>
        <v/>
      </c>
      <c r="H32" s="137">
        <f t="shared" si="1"/>
        <v>45896</v>
      </c>
      <c r="I32" s="129">
        <f t="shared" si="5"/>
        <v>45896</v>
      </c>
      <c r="J32" s="90"/>
      <c r="K32" s="93"/>
      <c r="L32" s="134">
        <f t="shared" si="6"/>
        <v>0</v>
      </c>
      <c r="M32" s="95"/>
      <c r="N32" s="136" t="str">
        <f>IFERROR((VLOOKUP(M32,'ÜL-Daten-Erfassung'!$H$3:$I$13,2,0)),"")</f>
        <v/>
      </c>
      <c r="O32" s="137">
        <f t="shared" si="2"/>
        <v>45927</v>
      </c>
      <c r="P32" s="129">
        <f t="shared" si="7"/>
        <v>45927</v>
      </c>
      <c r="Q32" s="90"/>
      <c r="R32" s="93"/>
      <c r="S32" s="134">
        <f t="shared" si="8"/>
        <v>0</v>
      </c>
      <c r="T32" s="96"/>
      <c r="U32" s="136" t="str">
        <f>IFERROR((VLOOKUP(T32,'ÜL-Daten-Erfassung'!$H$3:$I$13,2,0)),"")</f>
        <v/>
      </c>
    </row>
    <row r="33" spans="1:21">
      <c r="A33" s="130">
        <f t="shared" si="0"/>
        <v>45866</v>
      </c>
      <c r="B33" s="129">
        <f t="shared" si="3"/>
        <v>45866</v>
      </c>
      <c r="C33" s="90"/>
      <c r="D33" s="93"/>
      <c r="E33" s="134">
        <f t="shared" si="4"/>
        <v>0</v>
      </c>
      <c r="F33" s="95"/>
      <c r="G33" s="136" t="str">
        <f>IFERROR((VLOOKUP(F33,'ÜL-Daten-Erfassung'!$H$3:$I$13,2,0)),"")</f>
        <v/>
      </c>
      <c r="H33" s="137">
        <f t="shared" si="1"/>
        <v>45897</v>
      </c>
      <c r="I33" s="129">
        <f t="shared" si="5"/>
        <v>45897</v>
      </c>
      <c r="J33" s="90"/>
      <c r="K33" s="93"/>
      <c r="L33" s="134">
        <f t="shared" si="6"/>
        <v>0</v>
      </c>
      <c r="M33" s="95"/>
      <c r="N33" s="136" t="str">
        <f>IFERROR((VLOOKUP(M33,'ÜL-Daten-Erfassung'!$H$3:$I$13,2,0)),"")</f>
        <v/>
      </c>
      <c r="O33" s="137">
        <f t="shared" si="2"/>
        <v>45928</v>
      </c>
      <c r="P33" s="129">
        <f t="shared" si="7"/>
        <v>45928</v>
      </c>
      <c r="Q33" s="90"/>
      <c r="R33" s="93"/>
      <c r="S33" s="134">
        <f t="shared" si="8"/>
        <v>0</v>
      </c>
      <c r="T33" s="96"/>
      <c r="U33" s="136" t="str">
        <f>IFERROR((VLOOKUP(T33,'ÜL-Daten-Erfassung'!$H$3:$I$13,2,0)),"")</f>
        <v/>
      </c>
    </row>
    <row r="34" spans="1:21">
      <c r="A34" s="130">
        <f t="shared" si="0"/>
        <v>45867</v>
      </c>
      <c r="B34" s="129">
        <f t="shared" si="3"/>
        <v>45867</v>
      </c>
      <c r="C34" s="90"/>
      <c r="D34" s="93"/>
      <c r="E34" s="134">
        <f t="shared" si="4"/>
        <v>0</v>
      </c>
      <c r="F34" s="95"/>
      <c r="G34" s="136" t="str">
        <f>IFERROR((VLOOKUP(F34,'ÜL-Daten-Erfassung'!$H$3:$I$13,2,0)),"")</f>
        <v/>
      </c>
      <c r="H34" s="137">
        <f t="shared" si="1"/>
        <v>45898</v>
      </c>
      <c r="I34" s="129">
        <f t="shared" si="5"/>
        <v>45898</v>
      </c>
      <c r="J34" s="90"/>
      <c r="K34" s="93"/>
      <c r="L34" s="134">
        <f t="shared" si="6"/>
        <v>0</v>
      </c>
      <c r="M34" s="95"/>
      <c r="N34" s="136" t="str">
        <f>IFERROR((VLOOKUP(M34,'ÜL-Daten-Erfassung'!$H$3:$I$13,2,0)),"")</f>
        <v/>
      </c>
      <c r="O34" s="137">
        <f t="shared" si="2"/>
        <v>45929</v>
      </c>
      <c r="P34" s="129">
        <f t="shared" si="7"/>
        <v>45929</v>
      </c>
      <c r="Q34" s="90"/>
      <c r="R34" s="93"/>
      <c r="S34" s="134">
        <f t="shared" si="8"/>
        <v>0</v>
      </c>
      <c r="T34" s="96"/>
      <c r="U34" s="136" t="str">
        <f>IFERROR((VLOOKUP(T34,'ÜL-Daten-Erfassung'!$H$3:$I$13,2,0)),"")</f>
        <v/>
      </c>
    </row>
    <row r="35" spans="1:21">
      <c r="A35" s="130">
        <f t="shared" si="0"/>
        <v>45868</v>
      </c>
      <c r="B35" s="129">
        <f t="shared" si="3"/>
        <v>45868</v>
      </c>
      <c r="C35" s="90"/>
      <c r="D35" s="93"/>
      <c r="E35" s="134">
        <f t="shared" si="4"/>
        <v>0</v>
      </c>
      <c r="F35" s="95"/>
      <c r="G35" s="136" t="str">
        <f>IFERROR((VLOOKUP(F35,'ÜL-Daten-Erfassung'!$H$3:$I$13,2,0)),"")</f>
        <v/>
      </c>
      <c r="H35" s="137">
        <f t="shared" si="1"/>
        <v>45899</v>
      </c>
      <c r="I35" s="129">
        <f t="shared" si="5"/>
        <v>45899</v>
      </c>
      <c r="J35" s="90"/>
      <c r="K35" s="93"/>
      <c r="L35" s="134">
        <f t="shared" si="6"/>
        <v>0</v>
      </c>
      <c r="M35" s="95"/>
      <c r="N35" s="136" t="str">
        <f>IFERROR((VLOOKUP(M35,'ÜL-Daten-Erfassung'!$H$3:$I$13,2,0)),"")</f>
        <v/>
      </c>
      <c r="O35" s="137">
        <f t="shared" si="2"/>
        <v>45930</v>
      </c>
      <c r="P35" s="129">
        <f t="shared" si="7"/>
        <v>45930</v>
      </c>
      <c r="Q35" s="90"/>
      <c r="R35" s="93"/>
      <c r="S35" s="134">
        <f t="shared" si="8"/>
        <v>0</v>
      </c>
      <c r="T35" s="96"/>
      <c r="U35" s="136" t="str">
        <f>IFERROR((VLOOKUP(T35,'ÜL-Daten-Erfassung'!$H$3:$I$13,2,0)),"")</f>
        <v/>
      </c>
    </row>
    <row r="36" spans="1:21" ht="13.5" thickBot="1">
      <c r="A36" s="130">
        <f t="shared" si="0"/>
        <v>45869</v>
      </c>
      <c r="B36" s="129">
        <f t="shared" si="3"/>
        <v>45869</v>
      </c>
      <c r="C36" s="91"/>
      <c r="D36" s="94"/>
      <c r="E36" s="134">
        <f t="shared" si="4"/>
        <v>0</v>
      </c>
      <c r="F36" s="50"/>
      <c r="G36" s="135" t="str">
        <f>IFERROR((VLOOKUP(F36,'ÜL-Daten-Erfassung'!$H$3:$I$13,2,0)),"")</f>
        <v/>
      </c>
      <c r="H36" s="138">
        <f t="shared" si="1"/>
        <v>45900</v>
      </c>
      <c r="I36" s="129">
        <f t="shared" si="5"/>
        <v>45900</v>
      </c>
      <c r="J36" s="91"/>
      <c r="K36" s="94"/>
      <c r="L36" s="134">
        <f t="shared" si="6"/>
        <v>0</v>
      </c>
      <c r="M36" s="50"/>
      <c r="N36" s="135" t="str">
        <f>IFERROR((VLOOKUP(M36,'ÜL-Daten-Erfassung'!$H$3:$I$13,2,0)),"")</f>
        <v/>
      </c>
      <c r="O36" s="130"/>
      <c r="P36" s="129"/>
      <c r="Q36" s="91"/>
      <c r="R36" s="94"/>
      <c r="S36" s="134">
        <f t="shared" si="8"/>
        <v>0</v>
      </c>
      <c r="T36" s="51"/>
      <c r="U36" s="135" t="str">
        <f>IFERROR((VLOOKUP(T36,'ÜL-Daten-Erfassung'!$H$3:$I$13,2,0)),"")</f>
        <v/>
      </c>
    </row>
    <row r="37" spans="1:21" ht="20.25" customHeight="1" thickTop="1" thickBot="1">
      <c r="A37" s="215" t="s">
        <v>120</v>
      </c>
      <c r="B37" s="215"/>
      <c r="C37" s="215"/>
      <c r="D37" s="216">
        <f>SUM(E6:E36)</f>
        <v>0</v>
      </c>
      <c r="E37" s="216"/>
      <c r="F37" s="52"/>
      <c r="G37" s="53" t="s">
        <v>121</v>
      </c>
      <c r="H37" s="215" t="s">
        <v>120</v>
      </c>
      <c r="I37" s="215"/>
      <c r="J37" s="215"/>
      <c r="K37" s="216">
        <f>SUM(L6:L36)</f>
        <v>0</v>
      </c>
      <c r="L37" s="216"/>
      <c r="M37" s="217"/>
      <c r="N37" s="217"/>
      <c r="O37" s="215" t="s">
        <v>120</v>
      </c>
      <c r="P37" s="215"/>
      <c r="Q37" s="215"/>
      <c r="R37" s="216">
        <f>SUM(S6:S36)</f>
        <v>0</v>
      </c>
      <c r="S37" s="216"/>
      <c r="T37" s="54"/>
      <c r="U37" s="116">
        <f>D37+K37+R37</f>
        <v>0</v>
      </c>
    </row>
    <row r="38" spans="1:21" ht="13.5" thickTop="1">
      <c r="A38" s="135"/>
      <c r="B38" s="144"/>
      <c r="C38" s="145"/>
      <c r="D38" s="135"/>
      <c r="E38" s="135"/>
      <c r="F38" s="135"/>
      <c r="G38" s="135"/>
      <c r="H38" s="145"/>
      <c r="I38" s="135"/>
      <c r="J38" s="135"/>
      <c r="K38" s="135"/>
      <c r="L38" s="135"/>
      <c r="M38" s="145"/>
      <c r="N38" s="135"/>
      <c r="O38" s="135"/>
      <c r="P38" s="135"/>
      <c r="Q38" s="135"/>
      <c r="R38" s="145"/>
      <c r="S38" s="135"/>
      <c r="T38" s="135"/>
      <c r="U38" s="135"/>
    </row>
    <row r="39" spans="1:21" ht="12.75" customHeight="1">
      <c r="A39" s="207" t="s">
        <v>122</v>
      </c>
      <c r="B39" s="207"/>
      <c r="C39" s="207"/>
      <c r="D39" s="208" t="s">
        <v>123</v>
      </c>
      <c r="E39" s="208"/>
      <c r="F39" s="208"/>
      <c r="G39" s="208"/>
      <c r="H39" s="208"/>
      <c r="I39" s="208"/>
      <c r="J39" s="208"/>
      <c r="K39" s="208"/>
      <c r="L39" s="208"/>
      <c r="M39" s="208"/>
      <c r="N39" s="208"/>
      <c r="O39" s="208"/>
      <c r="P39" s="208"/>
      <c r="Q39" s="208"/>
      <c r="R39" s="208"/>
      <c r="S39" s="208"/>
      <c r="T39" s="208"/>
      <c r="U39" s="208"/>
    </row>
    <row r="40" spans="1:21" ht="12.75" customHeight="1">
      <c r="A40" s="207"/>
      <c r="B40" s="207"/>
      <c r="C40" s="207"/>
      <c r="D40" s="208"/>
      <c r="E40" s="208"/>
      <c r="F40" s="208"/>
      <c r="G40" s="208"/>
      <c r="H40" s="208"/>
      <c r="I40" s="208"/>
      <c r="J40" s="208"/>
      <c r="K40" s="208"/>
      <c r="L40" s="208"/>
      <c r="M40" s="208"/>
      <c r="N40" s="208"/>
      <c r="O40" s="208"/>
      <c r="P40" s="208"/>
      <c r="Q40" s="208"/>
      <c r="R40" s="208"/>
      <c r="S40" s="208"/>
      <c r="T40" s="208"/>
      <c r="U40" s="208"/>
    </row>
    <row r="41" spans="1:21" ht="15.75" customHeight="1">
      <c r="A41" s="135"/>
      <c r="B41" s="135"/>
      <c r="C41" s="145"/>
      <c r="D41" s="209" t="s">
        <v>124</v>
      </c>
      <c r="E41" s="209"/>
      <c r="F41" s="209"/>
      <c r="G41" s="209"/>
      <c r="H41" s="209"/>
      <c r="I41" s="209"/>
      <c r="J41" s="209"/>
      <c r="K41" s="209"/>
      <c r="L41" s="209"/>
      <c r="M41" s="209"/>
      <c r="N41" s="209"/>
      <c r="O41" s="209"/>
      <c r="P41" s="209"/>
      <c r="Q41" s="209"/>
      <c r="R41" s="209"/>
      <c r="S41" s="209"/>
      <c r="T41" s="209"/>
      <c r="U41" s="209"/>
    </row>
    <row r="42" spans="1:21">
      <c r="A42" s="135"/>
      <c r="B42" s="135"/>
      <c r="C42" s="145"/>
      <c r="D42" s="210" t="s">
        <v>125</v>
      </c>
      <c r="E42" s="210"/>
      <c r="F42" s="210"/>
      <c r="G42" s="210"/>
      <c r="H42" s="210"/>
      <c r="I42" s="210"/>
      <c r="J42" s="210"/>
      <c r="K42" s="210"/>
      <c r="L42" s="210"/>
      <c r="M42" s="210"/>
      <c r="N42" s="210"/>
      <c r="O42" s="210"/>
      <c r="P42" s="210"/>
      <c r="Q42" s="210"/>
      <c r="R42" s="210"/>
      <c r="S42" s="210"/>
      <c r="T42" s="210"/>
      <c r="U42" s="210"/>
    </row>
    <row r="43" spans="1:21" ht="12.75" customHeight="1">
      <c r="A43" s="135"/>
      <c r="B43" s="135"/>
      <c r="C43" s="145"/>
      <c r="D43" s="211">
        <f>IF(T2&gt;0,"",T2)</f>
        <v>0</v>
      </c>
      <c r="E43" s="211"/>
      <c r="F43" s="212" t="s">
        <v>126</v>
      </c>
      <c r="G43" s="212"/>
      <c r="H43" s="212"/>
      <c r="I43" s="212"/>
      <c r="J43" s="212"/>
      <c r="K43" s="212"/>
      <c r="L43" s="212"/>
      <c r="M43" s="212"/>
      <c r="N43" s="212"/>
      <c r="O43" s="212"/>
      <c r="P43" s="212"/>
      <c r="Q43" s="212"/>
      <c r="R43" s="212"/>
      <c r="S43" s="212"/>
      <c r="T43" s="212"/>
      <c r="U43" s="212"/>
    </row>
    <row r="44" spans="1:21" ht="13.5" customHeight="1">
      <c r="A44" s="135"/>
      <c r="B44" s="135"/>
      <c r="C44" s="145"/>
      <c r="D44" s="211"/>
      <c r="E44" s="211"/>
      <c r="F44" s="213" t="s">
        <v>127</v>
      </c>
      <c r="G44" s="213"/>
      <c r="H44" s="213"/>
      <c r="I44" s="213"/>
      <c r="J44" s="213"/>
      <c r="K44" s="213"/>
      <c r="L44" s="213"/>
      <c r="M44" s="213"/>
      <c r="N44" s="213"/>
      <c r="O44" s="213"/>
      <c r="P44" s="213"/>
      <c r="Q44" s="213"/>
      <c r="R44" s="213"/>
      <c r="S44" s="213"/>
      <c r="T44" s="213"/>
      <c r="U44" s="213"/>
    </row>
  </sheetData>
  <sheetProtection sheet="1" objects="1" scenarios="1"/>
  <protectedRanges>
    <protectedRange sqref="C6:D36 F6:F36 J6:K36 M6:M36 Q6:R36 T6:T36" name="Bereich1"/>
  </protectedRanges>
  <mergeCells count="41">
    <mergeCell ref="A1:C1"/>
    <mergeCell ref="D1:J1"/>
    <mergeCell ref="K1:M1"/>
    <mergeCell ref="N1:R1"/>
    <mergeCell ref="T1:U1"/>
    <mergeCell ref="X6:Y6"/>
    <mergeCell ref="S2:U2"/>
    <mergeCell ref="A3:C3"/>
    <mergeCell ref="D3:J3"/>
    <mergeCell ref="K3:O3"/>
    <mergeCell ref="R3:S3"/>
    <mergeCell ref="A4:B5"/>
    <mergeCell ref="C4:E4"/>
    <mergeCell ref="F4:G5"/>
    <mergeCell ref="H4:I5"/>
    <mergeCell ref="J4:L4"/>
    <mergeCell ref="A2:C2"/>
    <mergeCell ref="D2:H2"/>
    <mergeCell ref="I2:K2"/>
    <mergeCell ref="M2:N2"/>
    <mergeCell ref="O2:R2"/>
    <mergeCell ref="M4:N5"/>
    <mergeCell ref="O4:P5"/>
    <mergeCell ref="Q4:S4"/>
    <mergeCell ref="T4:U5"/>
    <mergeCell ref="W5:Y5"/>
    <mergeCell ref="X8:Y8"/>
    <mergeCell ref="A37:C37"/>
    <mergeCell ref="D37:E37"/>
    <mergeCell ref="H37:J37"/>
    <mergeCell ref="K37:L37"/>
    <mergeCell ref="M37:N37"/>
    <mergeCell ref="O37:Q37"/>
    <mergeCell ref="R37:S37"/>
    <mergeCell ref="A39:C40"/>
    <mergeCell ref="D39:U40"/>
    <mergeCell ref="D41:U41"/>
    <mergeCell ref="D42:U42"/>
    <mergeCell ref="D43:E44"/>
    <mergeCell ref="F43:U43"/>
    <mergeCell ref="F44:U44"/>
  </mergeCells>
  <conditionalFormatting sqref="A6:A36 H6:H36 O6:O36">
    <cfRule type="expression" dxfId="26" priority="22" stopIfTrue="1">
      <formula>WEEKDAY(A6,2)=6</formula>
    </cfRule>
  </conditionalFormatting>
  <conditionalFormatting sqref="B6:B36 I6:I36 P6:P36">
    <cfRule type="expression" dxfId="25" priority="23" stopIfTrue="1">
      <formula>AND((OR((AND((B6&gt;=$X$7),(B6&lt;=$Y$7))),(AND((B6&gt;=$X$9),(B6&lt;=$Y$9))),(AND((B6&gt;=$X$11),(B6&lt;=$Y$11))))),(ISNUMBER(B6)))</formula>
    </cfRule>
  </conditionalFormatting>
  <conditionalFormatting sqref="C6:D36">
    <cfRule type="expression" dxfId="24" priority="16" stopIfTrue="1">
      <formula>#REF!=1</formula>
    </cfRule>
  </conditionalFormatting>
  <conditionalFormatting sqref="D37:E37 K37:L37 R37:S37">
    <cfRule type="cellIs" dxfId="23" priority="3" operator="equal">
      <formula>0</formula>
    </cfRule>
  </conditionalFormatting>
  <conditionalFormatting sqref="E6:E36">
    <cfRule type="cellIs" dxfId="22" priority="21" stopIfTrue="1" operator="equal">
      <formula>0</formula>
    </cfRule>
  </conditionalFormatting>
  <conditionalFormatting sqref="J6:K36">
    <cfRule type="expression" dxfId="21" priority="11" stopIfTrue="1">
      <formula>#REF!=1</formula>
    </cfRule>
  </conditionalFormatting>
  <conditionalFormatting sqref="K3:O3">
    <cfRule type="expression" dxfId="20" priority="1">
      <formula>$K$3=0</formula>
    </cfRule>
    <cfRule type="cellIs" dxfId="19" priority="2" operator="equal">
      <formula>0</formula>
    </cfRule>
  </conditionalFormatting>
  <conditionalFormatting sqref="L6:L36">
    <cfRule type="cellIs" dxfId="18" priority="5" stopIfTrue="1" operator="equal">
      <formula>0</formula>
    </cfRule>
  </conditionalFormatting>
  <conditionalFormatting sqref="Q6:R36">
    <cfRule type="expression" dxfId="17" priority="6" stopIfTrue="1">
      <formula>#REF!=1</formula>
    </cfRule>
  </conditionalFormatting>
  <conditionalFormatting sqref="S6:S36">
    <cfRule type="cellIs" dxfId="16" priority="4" stopIfTrue="1" operator="equal">
      <formula>0</formula>
    </cfRule>
  </conditionalFormatting>
  <printOptions horizontalCentered="1" verticalCentered="1"/>
  <pageMargins left="0.39370078740157477" right="0.39370078740157477" top="0.78740157480314954" bottom="0.78740157480314954" header="0.39370078740157477" footer="0.39370078740157477"/>
  <pageSetup paperSize="9" scale="69" fitToWidth="0" fitToHeight="0" pageOrder="overThenDown" orientation="landscape" useFirstPageNumber="1" horizontalDpi="0" verticalDpi="0" r:id="rId1"/>
  <headerFooter alignWithMargins="0">
    <oddFooter>&amp;LÜL-Abrechnung ohne Lizenz&amp;CSeite &amp;P von &amp;N Seiten&amp;RFormular Stand 06.01.2025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44"/>
  <sheetViews>
    <sheetView topLeftCell="A5" zoomScaleNormal="100" workbookViewId="0">
      <selection activeCell="U37" sqref="U37"/>
    </sheetView>
  </sheetViews>
  <sheetFormatPr baseColWidth="10" defaultColWidth="10.85546875" defaultRowHeight="12.75"/>
  <cols>
    <col min="1" max="1" width="3.85546875" customWidth="1"/>
    <col min="2" max="2" width="6.7109375" customWidth="1"/>
    <col min="3" max="3" width="5.85546875" style="42" customWidth="1"/>
    <col min="4" max="5" width="5.85546875" customWidth="1"/>
    <col min="6" max="6" width="3.85546875" customWidth="1"/>
    <col min="7" max="7" width="16.5703125" customWidth="1"/>
    <col min="8" max="8" width="3.85546875" style="42" customWidth="1"/>
    <col min="9" max="9" width="6.7109375" customWidth="1"/>
    <col min="10" max="12" width="5.85546875" customWidth="1"/>
    <col min="13" max="13" width="3.85546875" style="42" customWidth="1"/>
    <col min="14" max="14" width="16.5703125" customWidth="1"/>
    <col min="15" max="15" width="3.85546875" customWidth="1"/>
    <col min="16" max="16" width="6.7109375" customWidth="1"/>
    <col min="17" max="17" width="5.85546875" customWidth="1"/>
    <col min="18" max="18" width="5.85546875" style="42" customWidth="1"/>
    <col min="19" max="19" width="5.85546875" customWidth="1"/>
    <col min="20" max="20" width="3.85546875" customWidth="1"/>
    <col min="21" max="21" width="16.5703125" customWidth="1"/>
    <col min="22" max="22" width="6.42578125" customWidth="1"/>
    <col min="23" max="23" width="5.28515625" customWidth="1"/>
    <col min="24" max="25" width="12.140625" customWidth="1"/>
    <col min="26" max="1024" width="11.42578125" customWidth="1"/>
  </cols>
  <sheetData>
    <row r="1" spans="1:26" ht="22.5" customHeight="1" thickTop="1">
      <c r="A1" s="233" t="s">
        <v>99</v>
      </c>
      <c r="B1" s="233"/>
      <c r="C1" s="233"/>
      <c r="D1" s="234" t="str">
        <f>'ÜL-Daten-Erfassung'!D3</f>
        <v>TV 1860 Immenstadt e.V.</v>
      </c>
      <c r="E1" s="234"/>
      <c r="F1" s="234"/>
      <c r="G1" s="234"/>
      <c r="H1" s="234"/>
      <c r="I1" s="234"/>
      <c r="J1" s="234"/>
      <c r="K1" s="235" t="s">
        <v>100</v>
      </c>
      <c r="L1" s="235"/>
      <c r="M1" s="235"/>
      <c r="N1" s="236" t="str">
        <f>'ÜL-Daten-Erfassung'!E6&amp;" "&amp;'ÜL-Daten-Erfassung'!E5</f>
        <v>Susanne Schubert</v>
      </c>
      <c r="O1" s="236"/>
      <c r="P1" s="236"/>
      <c r="Q1" s="236"/>
      <c r="R1" s="236"/>
      <c r="S1" s="139" t="s">
        <v>101</v>
      </c>
      <c r="T1" s="237" t="s">
        <v>46</v>
      </c>
      <c r="U1" s="237"/>
    </row>
    <row r="2" spans="1:26" ht="23.25" customHeight="1">
      <c r="A2" s="230" t="s">
        <v>103</v>
      </c>
      <c r="B2" s="230"/>
      <c r="C2" s="230"/>
      <c r="D2" s="231" t="str">
        <f>'ÜL-Daten-Erfassung'!E10&amp;" "&amp;'ÜL-Daten-Erfassung'!E9</f>
        <v xml:space="preserve"> </v>
      </c>
      <c r="E2" s="231"/>
      <c r="F2" s="231"/>
      <c r="G2" s="231"/>
      <c r="H2" s="231"/>
      <c r="I2" s="224"/>
      <c r="J2" s="224"/>
      <c r="K2" s="224"/>
      <c r="L2" s="140" t="s">
        <v>104</v>
      </c>
      <c r="M2" s="232" t="s">
        <v>105</v>
      </c>
      <c r="N2" s="232"/>
      <c r="O2" s="224"/>
      <c r="P2" s="224"/>
      <c r="Q2" s="224"/>
      <c r="R2" s="224"/>
      <c r="S2" s="225" t="s">
        <v>35</v>
      </c>
      <c r="T2" s="225"/>
      <c r="U2" s="225"/>
    </row>
    <row r="3" spans="1:26" ht="20.25" customHeight="1" thickBot="1">
      <c r="A3" s="226"/>
      <c r="B3" s="226"/>
      <c r="C3" s="226"/>
      <c r="D3" s="227" t="s">
        <v>136</v>
      </c>
      <c r="E3" s="227"/>
      <c r="F3" s="227"/>
      <c r="G3" s="227"/>
      <c r="H3" s="227"/>
      <c r="I3" s="227"/>
      <c r="J3" s="227"/>
      <c r="K3" s="238">
        <f>(Qurtal_3!K3)+U37</f>
        <v>0</v>
      </c>
      <c r="L3" s="238"/>
      <c r="M3" s="238"/>
      <c r="N3" s="238"/>
      <c r="O3" s="239"/>
      <c r="P3" s="141"/>
      <c r="Q3" s="142" t="s">
        <v>107</v>
      </c>
      <c r="R3" s="229">
        <f>DATE(W7,10,1)</f>
        <v>45931</v>
      </c>
      <c r="S3" s="229"/>
      <c r="T3" s="142" t="s">
        <v>85</v>
      </c>
      <c r="U3" s="143">
        <f>EOMONTH(R3,2)</f>
        <v>46022</v>
      </c>
    </row>
    <row r="4" spans="1:26" ht="15.75" customHeight="1" thickTop="1" thickBot="1">
      <c r="A4" s="218" t="s">
        <v>137</v>
      </c>
      <c r="B4" s="218"/>
      <c r="C4" s="219" t="s">
        <v>108</v>
      </c>
      <c r="D4" s="219"/>
      <c r="E4" s="219"/>
      <c r="F4" s="220" t="s">
        <v>109</v>
      </c>
      <c r="G4" s="220"/>
      <c r="H4" s="218" t="s">
        <v>138</v>
      </c>
      <c r="I4" s="218"/>
      <c r="J4" s="219" t="s">
        <v>108</v>
      </c>
      <c r="K4" s="219"/>
      <c r="L4" s="219"/>
      <c r="M4" s="220" t="s">
        <v>109</v>
      </c>
      <c r="N4" s="220"/>
      <c r="O4" s="218" t="s">
        <v>139</v>
      </c>
      <c r="P4" s="218"/>
      <c r="Q4" s="219" t="s">
        <v>108</v>
      </c>
      <c r="R4" s="219"/>
      <c r="S4" s="219"/>
      <c r="T4" s="220" t="s">
        <v>109</v>
      </c>
      <c r="U4" s="220"/>
    </row>
    <row r="5" spans="1:26" ht="21" customHeight="1" thickTop="1" thickBot="1">
      <c r="A5" s="218"/>
      <c r="B5" s="218"/>
      <c r="C5" s="131" t="s">
        <v>112</v>
      </c>
      <c r="D5" s="132" t="s">
        <v>85</v>
      </c>
      <c r="E5" s="133" t="s">
        <v>113</v>
      </c>
      <c r="F5" s="220"/>
      <c r="G5" s="220"/>
      <c r="H5" s="218"/>
      <c r="I5" s="218"/>
      <c r="J5" s="131" t="s">
        <v>112</v>
      </c>
      <c r="K5" s="132" t="s">
        <v>85</v>
      </c>
      <c r="L5" s="133" t="s">
        <v>113</v>
      </c>
      <c r="M5" s="220"/>
      <c r="N5" s="220"/>
      <c r="O5" s="218"/>
      <c r="P5" s="218"/>
      <c r="Q5" s="131" t="s">
        <v>112</v>
      </c>
      <c r="R5" s="132" t="s">
        <v>85</v>
      </c>
      <c r="S5" s="133" t="s">
        <v>113</v>
      </c>
      <c r="T5" s="220"/>
      <c r="U5" s="220"/>
      <c r="W5" s="222" t="s">
        <v>114</v>
      </c>
      <c r="X5" s="222"/>
      <c r="Y5" s="222"/>
      <c r="Z5" s="56"/>
    </row>
    <row r="6" spans="1:26" ht="13.5" thickTop="1">
      <c r="A6" s="128">
        <f t="shared" ref="A6:A36" si="0">B6</f>
        <v>45931</v>
      </c>
      <c r="B6" s="129">
        <f>R3</f>
        <v>45931</v>
      </c>
      <c r="C6" s="90"/>
      <c r="D6" s="93"/>
      <c r="E6" s="134">
        <f>ROUNDUP((IF((F6=11),1,((D6-C6)*24)/0.75))/5,1)*5</f>
        <v>0</v>
      </c>
      <c r="F6" s="36"/>
      <c r="G6" s="135" t="str">
        <f>IFERROR((VLOOKUP(F6,'ÜL-Daten-Erfassung'!$H$3:$I$13,2,0)),"")</f>
        <v/>
      </c>
      <c r="H6" s="130">
        <f t="shared" ref="H6:H36" si="1">I6</f>
        <v>45962</v>
      </c>
      <c r="I6" s="129">
        <f>EDATE(R3,1)</f>
        <v>45962</v>
      </c>
      <c r="J6" s="89"/>
      <c r="K6" s="92"/>
      <c r="L6" s="134">
        <f>ROUNDUP((IF((M6=11),1,((K6-J6)*24)/0.75))/5,1)*5</f>
        <v>0</v>
      </c>
      <c r="M6" s="36"/>
      <c r="N6" s="135" t="str">
        <f>IFERROR((VLOOKUP(M6,'ÜL-Daten-Erfassung'!$H$3:$I$13,2,0)),"")</f>
        <v/>
      </c>
      <c r="O6" s="130">
        <f t="shared" ref="O6:O35" si="2">P6</f>
        <v>45992</v>
      </c>
      <c r="P6" s="129">
        <f>EDATE(R3,2)</f>
        <v>45992</v>
      </c>
      <c r="Q6" s="89"/>
      <c r="R6" s="92"/>
      <c r="S6" s="134">
        <f>ROUNDUP((IF((T6=11),1,((R6-Q6)*24)/0.75))/5,1)*5</f>
        <v>0</v>
      </c>
      <c r="T6" s="36"/>
      <c r="U6" s="135" t="str">
        <f>IFERROR((VLOOKUP(T6,'ÜL-Daten-Erfassung'!$H$3:$I$13,2,0)),"")</f>
        <v/>
      </c>
      <c r="W6" s="38" t="s">
        <v>89</v>
      </c>
      <c r="X6" s="214" t="s">
        <v>95</v>
      </c>
      <c r="Y6" s="214"/>
    </row>
    <row r="7" spans="1:26">
      <c r="A7" s="130">
        <f t="shared" si="0"/>
        <v>45932</v>
      </c>
      <c r="B7" s="129">
        <f t="shared" ref="B7:B36" si="3">B6+1</f>
        <v>45932</v>
      </c>
      <c r="C7" s="90"/>
      <c r="D7" s="93"/>
      <c r="E7" s="134">
        <f t="shared" ref="E7:E36" si="4">ROUNDUP((IF((F7=11),1,((D7-C7)*24)/0.75))/5,1)*5</f>
        <v>0</v>
      </c>
      <c r="F7" s="95"/>
      <c r="G7" s="136" t="str">
        <f>IFERROR((VLOOKUP(F7,'ÜL-Daten-Erfassung'!$H$3:$I$13,2,0)),"")</f>
        <v/>
      </c>
      <c r="H7" s="137">
        <f t="shared" si="1"/>
        <v>45963</v>
      </c>
      <c r="I7" s="129">
        <f t="shared" ref="I7:I36" si="5">I6+1</f>
        <v>45963</v>
      </c>
      <c r="J7" s="90"/>
      <c r="K7" s="93"/>
      <c r="L7" s="134">
        <f t="shared" ref="L7:L36" si="6">ROUNDUP((IF((M7=11),1,((K7-J7)*24)/0.75))/5,1)*5</f>
        <v>0</v>
      </c>
      <c r="M7" s="95"/>
      <c r="N7" s="136" t="str">
        <f>IFERROR((VLOOKUP(M7,'ÜL-Daten-Erfassung'!$H$3:$I$13,2,0)),"")</f>
        <v/>
      </c>
      <c r="O7" s="137">
        <f t="shared" si="2"/>
        <v>45993</v>
      </c>
      <c r="P7" s="129">
        <f t="shared" ref="P7:P35" si="7">P6+1</f>
        <v>45993</v>
      </c>
      <c r="Q7" s="90"/>
      <c r="R7" s="93"/>
      <c r="S7" s="134">
        <f t="shared" ref="S7:S36" si="8">ROUNDUP((IF((T7=11),1,((R7-Q7)*24)/0.75))/5,1)*5</f>
        <v>0</v>
      </c>
      <c r="T7" s="96"/>
      <c r="U7" s="136" t="str">
        <f>IFERROR((VLOOKUP(T7,'ÜL-Daten-Erfassung'!$H$3:$I$13,2,0)),"")</f>
        <v/>
      </c>
      <c r="W7" s="88">
        <f>'ÜL-Daten-Erfassung'!E2</f>
        <v>2025</v>
      </c>
      <c r="X7" s="39">
        <f>VLOOKUP($W$7,'ÜL-Daten-Erfassung'!$H$26:$V$30,12,0)</f>
        <v>45964</v>
      </c>
      <c r="Y7" s="39">
        <f>VLOOKUP($W$7,'ÜL-Daten-Erfassung'!$H$26:$V$30,13,0)</f>
        <v>45968</v>
      </c>
    </row>
    <row r="8" spans="1:26">
      <c r="A8" s="130">
        <f t="shared" si="0"/>
        <v>45933</v>
      </c>
      <c r="B8" s="129">
        <f t="shared" si="3"/>
        <v>45933</v>
      </c>
      <c r="C8" s="90"/>
      <c r="D8" s="93"/>
      <c r="E8" s="134">
        <f t="shared" si="4"/>
        <v>0</v>
      </c>
      <c r="F8" s="95"/>
      <c r="G8" s="136" t="str">
        <f>IFERROR((VLOOKUP(F8,'ÜL-Daten-Erfassung'!$H$3:$I$13,2,0)),"")</f>
        <v/>
      </c>
      <c r="H8" s="137">
        <f t="shared" si="1"/>
        <v>45964</v>
      </c>
      <c r="I8" s="129">
        <f t="shared" si="5"/>
        <v>45964</v>
      </c>
      <c r="J8" s="90"/>
      <c r="K8" s="93"/>
      <c r="L8" s="134">
        <f t="shared" si="6"/>
        <v>0</v>
      </c>
      <c r="M8" s="95"/>
      <c r="N8" s="136" t="str">
        <f>IFERROR((VLOOKUP(M8,'ÜL-Daten-Erfassung'!$H$3:$I$13,2,0)),"")</f>
        <v/>
      </c>
      <c r="O8" s="137">
        <f t="shared" si="2"/>
        <v>45994</v>
      </c>
      <c r="P8" s="129">
        <f t="shared" si="7"/>
        <v>45994</v>
      </c>
      <c r="Q8" s="90"/>
      <c r="R8" s="93"/>
      <c r="S8" s="134">
        <f t="shared" si="8"/>
        <v>0</v>
      </c>
      <c r="T8" s="96"/>
      <c r="U8" s="136" t="str">
        <f>IFERROR((VLOOKUP(T8,'ÜL-Daten-Erfassung'!$H$3:$I$13,2,0)),"")</f>
        <v/>
      </c>
      <c r="W8" s="40"/>
      <c r="X8" s="214" t="s">
        <v>90</v>
      </c>
      <c r="Y8" s="214"/>
    </row>
    <row r="9" spans="1:26">
      <c r="A9" s="130">
        <f t="shared" si="0"/>
        <v>45934</v>
      </c>
      <c r="B9" s="129">
        <f t="shared" si="3"/>
        <v>45934</v>
      </c>
      <c r="C9" s="90"/>
      <c r="D9" s="93"/>
      <c r="E9" s="134">
        <f t="shared" si="4"/>
        <v>0</v>
      </c>
      <c r="F9" s="95"/>
      <c r="G9" s="136" t="str">
        <f>IFERROR((VLOOKUP(F9,'ÜL-Daten-Erfassung'!$H$3:$I$13,2,0)),"")</f>
        <v/>
      </c>
      <c r="H9" s="137">
        <f t="shared" si="1"/>
        <v>45965</v>
      </c>
      <c r="I9" s="129">
        <f t="shared" si="5"/>
        <v>45965</v>
      </c>
      <c r="J9" s="90"/>
      <c r="K9" s="93"/>
      <c r="L9" s="134">
        <f t="shared" si="6"/>
        <v>0</v>
      </c>
      <c r="M9" s="95"/>
      <c r="N9" s="136" t="str">
        <f>IFERROR((VLOOKUP(M9,'ÜL-Daten-Erfassung'!$H$3:$I$13,2,0)),"")</f>
        <v/>
      </c>
      <c r="O9" s="137">
        <f t="shared" si="2"/>
        <v>45995</v>
      </c>
      <c r="P9" s="129">
        <f t="shared" si="7"/>
        <v>45995</v>
      </c>
      <c r="Q9" s="90"/>
      <c r="R9" s="93"/>
      <c r="S9" s="134">
        <f t="shared" si="8"/>
        <v>0</v>
      </c>
      <c r="T9" s="96"/>
      <c r="U9" s="136" t="str">
        <f>IFERROR((VLOOKUP(T9,'ÜL-Daten-Erfassung'!$H$3:$I$13,2,0)),"")</f>
        <v/>
      </c>
      <c r="W9" s="40"/>
      <c r="X9" s="39">
        <f>VLOOKUP($W$7,'ÜL-Daten-Erfassung'!$H$26:$V$30,14,0)</f>
        <v>46013</v>
      </c>
      <c r="Y9" s="39">
        <f>VLOOKUP($W$7,'ÜL-Daten-Erfassung'!$H$26:$V$30,15,0)</f>
        <v>46022</v>
      </c>
    </row>
    <row r="10" spans="1:26">
      <c r="A10" s="130">
        <f t="shared" si="0"/>
        <v>45935</v>
      </c>
      <c r="B10" s="129">
        <f t="shared" si="3"/>
        <v>45935</v>
      </c>
      <c r="C10" s="90"/>
      <c r="D10" s="93"/>
      <c r="E10" s="134">
        <f t="shared" si="4"/>
        <v>0</v>
      </c>
      <c r="F10" s="95"/>
      <c r="G10" s="136" t="str">
        <f>IFERROR((VLOOKUP(F10,'ÜL-Daten-Erfassung'!$H$3:$I$13,2,0)),"")</f>
        <v/>
      </c>
      <c r="H10" s="137">
        <f t="shared" si="1"/>
        <v>45966</v>
      </c>
      <c r="I10" s="129">
        <f t="shared" si="5"/>
        <v>45966</v>
      </c>
      <c r="J10" s="90"/>
      <c r="K10" s="93"/>
      <c r="L10" s="134">
        <f t="shared" si="6"/>
        <v>0</v>
      </c>
      <c r="M10" s="95"/>
      <c r="N10" s="136" t="str">
        <f>IFERROR((VLOOKUP(M10,'ÜL-Daten-Erfassung'!$H$3:$I$13,2,0)),"")</f>
        <v/>
      </c>
      <c r="O10" s="137">
        <f t="shared" si="2"/>
        <v>45996</v>
      </c>
      <c r="P10" s="129">
        <f t="shared" si="7"/>
        <v>45996</v>
      </c>
      <c r="Q10" s="90"/>
      <c r="R10" s="93"/>
      <c r="S10" s="134">
        <f t="shared" si="8"/>
        <v>0</v>
      </c>
      <c r="T10" s="96"/>
      <c r="U10" s="136" t="str">
        <f>IFERROR((VLOOKUP(T10,'ÜL-Daten-Erfassung'!$H$3:$I$13,2,0)),"")</f>
        <v/>
      </c>
      <c r="W10" s="40"/>
      <c r="X10" s="57"/>
    </row>
    <row r="11" spans="1:26">
      <c r="A11" s="130">
        <f t="shared" si="0"/>
        <v>45936</v>
      </c>
      <c r="B11" s="129">
        <f t="shared" si="3"/>
        <v>45936</v>
      </c>
      <c r="C11" s="90"/>
      <c r="D11" s="93"/>
      <c r="E11" s="134">
        <f t="shared" si="4"/>
        <v>0</v>
      </c>
      <c r="F11" s="95"/>
      <c r="G11" s="136" t="str">
        <f>IFERROR((VLOOKUP(F11,'ÜL-Daten-Erfassung'!$H$3:$I$13,2,0)),"")</f>
        <v/>
      </c>
      <c r="H11" s="137">
        <f t="shared" si="1"/>
        <v>45967</v>
      </c>
      <c r="I11" s="129">
        <f t="shared" si="5"/>
        <v>45967</v>
      </c>
      <c r="J11" s="90"/>
      <c r="K11" s="93"/>
      <c r="L11" s="134">
        <f t="shared" si="6"/>
        <v>0</v>
      </c>
      <c r="M11" s="95"/>
      <c r="N11" s="136" t="str">
        <f>IFERROR((VLOOKUP(M11,'ÜL-Daten-Erfassung'!$H$3:$I$13,2,0)),"")</f>
        <v/>
      </c>
      <c r="O11" s="137">
        <f t="shared" si="2"/>
        <v>45997</v>
      </c>
      <c r="P11" s="129">
        <f t="shared" si="7"/>
        <v>45997</v>
      </c>
      <c r="Q11" s="90"/>
      <c r="R11" s="93"/>
      <c r="S11" s="134">
        <f t="shared" si="8"/>
        <v>0</v>
      </c>
      <c r="T11" s="96"/>
      <c r="U11" s="136" t="str">
        <f>IFERROR((VLOOKUP(T11,'ÜL-Daten-Erfassung'!$H$3:$I$13,2,0)),"")</f>
        <v/>
      </c>
      <c r="W11" s="40"/>
      <c r="X11" s="57"/>
    </row>
    <row r="12" spans="1:26">
      <c r="A12" s="130">
        <f t="shared" si="0"/>
        <v>45937</v>
      </c>
      <c r="B12" s="129">
        <f t="shared" si="3"/>
        <v>45937</v>
      </c>
      <c r="C12" s="90"/>
      <c r="D12" s="93"/>
      <c r="E12" s="134">
        <f t="shared" si="4"/>
        <v>0</v>
      </c>
      <c r="F12" s="95"/>
      <c r="G12" s="136" t="str">
        <f>IFERROR((VLOOKUP(F12,'ÜL-Daten-Erfassung'!$H$3:$I$13,2,0)),"")</f>
        <v/>
      </c>
      <c r="H12" s="137">
        <f t="shared" si="1"/>
        <v>45968</v>
      </c>
      <c r="I12" s="129">
        <f t="shared" si="5"/>
        <v>45968</v>
      </c>
      <c r="J12" s="90"/>
      <c r="K12" s="93"/>
      <c r="L12" s="134">
        <f t="shared" si="6"/>
        <v>0</v>
      </c>
      <c r="M12" s="95"/>
      <c r="N12" s="136" t="str">
        <f>IFERROR((VLOOKUP(M12,'ÜL-Daten-Erfassung'!$H$3:$I$13,2,0)),"")</f>
        <v/>
      </c>
      <c r="O12" s="137">
        <f t="shared" si="2"/>
        <v>45998</v>
      </c>
      <c r="P12" s="129">
        <f t="shared" si="7"/>
        <v>45998</v>
      </c>
      <c r="Q12" s="90"/>
      <c r="R12" s="93"/>
      <c r="S12" s="134">
        <f t="shared" si="8"/>
        <v>0</v>
      </c>
      <c r="T12" s="96"/>
      <c r="U12" s="136" t="str">
        <f>IFERROR((VLOOKUP(T12,'ÜL-Daten-Erfassung'!$H$3:$I$13,2,0)),"")</f>
        <v/>
      </c>
      <c r="W12" s="41"/>
      <c r="X12" s="42"/>
    </row>
    <row r="13" spans="1:26">
      <c r="A13" s="130">
        <f t="shared" si="0"/>
        <v>45938</v>
      </c>
      <c r="B13" s="129">
        <f t="shared" si="3"/>
        <v>45938</v>
      </c>
      <c r="C13" s="90"/>
      <c r="D13" s="93"/>
      <c r="E13" s="134">
        <f t="shared" si="4"/>
        <v>0</v>
      </c>
      <c r="F13" s="95"/>
      <c r="G13" s="136" t="str">
        <f>IFERROR((VLOOKUP(F13,'ÜL-Daten-Erfassung'!$H$3:$I$13,2,0)),"")</f>
        <v/>
      </c>
      <c r="H13" s="137">
        <f t="shared" si="1"/>
        <v>45969</v>
      </c>
      <c r="I13" s="129">
        <f t="shared" si="5"/>
        <v>45969</v>
      </c>
      <c r="J13" s="90"/>
      <c r="K13" s="93"/>
      <c r="L13" s="134">
        <f t="shared" si="6"/>
        <v>0</v>
      </c>
      <c r="M13" s="95"/>
      <c r="N13" s="136" t="str">
        <f>IFERROR((VLOOKUP(M13,'ÜL-Daten-Erfassung'!$H$3:$I$13,2,0)),"")</f>
        <v/>
      </c>
      <c r="O13" s="137">
        <f t="shared" si="2"/>
        <v>45999</v>
      </c>
      <c r="P13" s="129">
        <f t="shared" si="7"/>
        <v>45999</v>
      </c>
      <c r="Q13" s="90"/>
      <c r="R13" s="93"/>
      <c r="S13" s="134">
        <f t="shared" si="8"/>
        <v>0</v>
      </c>
      <c r="T13" s="96"/>
      <c r="U13" s="136" t="str">
        <f>IFERROR((VLOOKUP(T13,'ÜL-Daten-Erfassung'!$H$3:$I$13,2,0)),"")</f>
        <v/>
      </c>
      <c r="W13" s="41"/>
      <c r="X13" s="42"/>
    </row>
    <row r="14" spans="1:26">
      <c r="A14" s="130">
        <f t="shared" si="0"/>
        <v>45939</v>
      </c>
      <c r="B14" s="129">
        <f t="shared" si="3"/>
        <v>45939</v>
      </c>
      <c r="C14" s="90"/>
      <c r="D14" s="93"/>
      <c r="E14" s="134">
        <f t="shared" si="4"/>
        <v>0</v>
      </c>
      <c r="F14" s="95"/>
      <c r="G14" s="136" t="str">
        <f>IFERROR((VLOOKUP(F14,'ÜL-Daten-Erfassung'!$H$3:$I$13,2,0)),"")</f>
        <v/>
      </c>
      <c r="H14" s="137">
        <f t="shared" si="1"/>
        <v>45970</v>
      </c>
      <c r="I14" s="129">
        <f t="shared" si="5"/>
        <v>45970</v>
      </c>
      <c r="J14" s="90"/>
      <c r="K14" s="93"/>
      <c r="L14" s="134">
        <f t="shared" si="6"/>
        <v>0</v>
      </c>
      <c r="M14" s="95"/>
      <c r="N14" s="136" t="str">
        <f>IFERROR((VLOOKUP(M14,'ÜL-Daten-Erfassung'!$H$3:$I$13,2,0)),"")</f>
        <v/>
      </c>
      <c r="O14" s="137">
        <f t="shared" si="2"/>
        <v>46000</v>
      </c>
      <c r="P14" s="129">
        <f t="shared" si="7"/>
        <v>46000</v>
      </c>
      <c r="Q14" s="90"/>
      <c r="R14" s="93"/>
      <c r="S14" s="134">
        <f t="shared" si="8"/>
        <v>0</v>
      </c>
      <c r="T14" s="96"/>
      <c r="U14" s="136" t="str">
        <f>IFERROR((VLOOKUP(T14,'ÜL-Daten-Erfassung'!$H$3:$I$13,2,0)),"")</f>
        <v/>
      </c>
      <c r="W14" s="41"/>
      <c r="X14" s="42"/>
    </row>
    <row r="15" spans="1:26">
      <c r="A15" s="130">
        <f t="shared" si="0"/>
        <v>45940</v>
      </c>
      <c r="B15" s="129">
        <f t="shared" si="3"/>
        <v>45940</v>
      </c>
      <c r="C15" s="90"/>
      <c r="D15" s="93"/>
      <c r="E15" s="134">
        <f t="shared" si="4"/>
        <v>0</v>
      </c>
      <c r="F15" s="95"/>
      <c r="G15" s="136" t="str">
        <f>IFERROR((VLOOKUP(F15,'ÜL-Daten-Erfassung'!$H$3:$I$13,2,0)),"")</f>
        <v/>
      </c>
      <c r="H15" s="137">
        <f t="shared" si="1"/>
        <v>45971</v>
      </c>
      <c r="I15" s="129">
        <f t="shared" si="5"/>
        <v>45971</v>
      </c>
      <c r="J15" s="90"/>
      <c r="K15" s="93"/>
      <c r="L15" s="134">
        <f t="shared" si="6"/>
        <v>0</v>
      </c>
      <c r="M15" s="95"/>
      <c r="N15" s="136" t="str">
        <f>IFERROR((VLOOKUP(M15,'ÜL-Daten-Erfassung'!$H$3:$I$13,2,0)),"")</f>
        <v/>
      </c>
      <c r="O15" s="137">
        <f t="shared" si="2"/>
        <v>46001</v>
      </c>
      <c r="P15" s="129">
        <f t="shared" si="7"/>
        <v>46001</v>
      </c>
      <c r="Q15" s="90"/>
      <c r="R15" s="93"/>
      <c r="S15" s="134">
        <f t="shared" si="8"/>
        <v>0</v>
      </c>
      <c r="T15" s="96"/>
      <c r="U15" s="136" t="str">
        <f>IFERROR((VLOOKUP(T15,'ÜL-Daten-Erfassung'!$H$3:$I$13,2,0)),"")</f>
        <v/>
      </c>
      <c r="W15" s="41"/>
      <c r="X15" s="42"/>
    </row>
    <row r="16" spans="1:26">
      <c r="A16" s="130">
        <f t="shared" si="0"/>
        <v>45941</v>
      </c>
      <c r="B16" s="129">
        <f t="shared" si="3"/>
        <v>45941</v>
      </c>
      <c r="C16" s="90"/>
      <c r="D16" s="93"/>
      <c r="E16" s="134">
        <f t="shared" si="4"/>
        <v>0</v>
      </c>
      <c r="F16" s="95"/>
      <c r="G16" s="136" t="str">
        <f>IFERROR((VLOOKUP(F16,'ÜL-Daten-Erfassung'!$H$3:$I$13,2,0)),"")</f>
        <v/>
      </c>
      <c r="H16" s="137">
        <f t="shared" si="1"/>
        <v>45972</v>
      </c>
      <c r="I16" s="129">
        <f t="shared" si="5"/>
        <v>45972</v>
      </c>
      <c r="J16" s="90"/>
      <c r="K16" s="93"/>
      <c r="L16" s="134">
        <f t="shared" si="6"/>
        <v>0</v>
      </c>
      <c r="M16" s="95"/>
      <c r="N16" s="136" t="str">
        <f>IFERROR((VLOOKUP(M16,'ÜL-Daten-Erfassung'!$H$3:$I$13,2,0)),"")</f>
        <v/>
      </c>
      <c r="O16" s="137">
        <f t="shared" si="2"/>
        <v>46002</v>
      </c>
      <c r="P16" s="129">
        <f t="shared" si="7"/>
        <v>46002</v>
      </c>
      <c r="Q16" s="90"/>
      <c r="R16" s="93"/>
      <c r="S16" s="134">
        <f t="shared" si="8"/>
        <v>0</v>
      </c>
      <c r="T16" s="96"/>
      <c r="U16" s="136" t="str">
        <f>IFERROR((VLOOKUP(T16,'ÜL-Daten-Erfassung'!$H$3:$I$13,2,0)),"")</f>
        <v/>
      </c>
      <c r="W16" s="41"/>
      <c r="X16" s="42"/>
    </row>
    <row r="17" spans="1:26">
      <c r="A17" s="130">
        <f t="shared" si="0"/>
        <v>45942</v>
      </c>
      <c r="B17" s="129">
        <f t="shared" si="3"/>
        <v>45942</v>
      </c>
      <c r="C17" s="90"/>
      <c r="D17" s="93"/>
      <c r="E17" s="134">
        <f t="shared" si="4"/>
        <v>0</v>
      </c>
      <c r="F17" s="95"/>
      <c r="G17" s="136" t="str">
        <f>IFERROR((VLOOKUP(F17,'ÜL-Daten-Erfassung'!$H$3:$I$13,2,0)),"")</f>
        <v/>
      </c>
      <c r="H17" s="137">
        <f t="shared" si="1"/>
        <v>45973</v>
      </c>
      <c r="I17" s="129">
        <f t="shared" si="5"/>
        <v>45973</v>
      </c>
      <c r="J17" s="90"/>
      <c r="K17" s="93"/>
      <c r="L17" s="134">
        <f t="shared" si="6"/>
        <v>0</v>
      </c>
      <c r="M17" s="95"/>
      <c r="N17" s="136" t="str">
        <f>IFERROR((VLOOKUP(M17,'ÜL-Daten-Erfassung'!$H$3:$I$13,2,0)),"")</f>
        <v/>
      </c>
      <c r="O17" s="137">
        <f t="shared" si="2"/>
        <v>46003</v>
      </c>
      <c r="P17" s="129">
        <f t="shared" si="7"/>
        <v>46003</v>
      </c>
      <c r="Q17" s="90"/>
      <c r="R17" s="93"/>
      <c r="S17" s="134">
        <f t="shared" si="8"/>
        <v>0</v>
      </c>
      <c r="T17" s="96"/>
      <c r="U17" s="136" t="str">
        <f>IFERROR((VLOOKUP(T17,'ÜL-Daten-Erfassung'!$H$3:$I$13,2,0)),"")</f>
        <v/>
      </c>
      <c r="W17" s="41"/>
      <c r="X17" s="37" t="s">
        <v>115</v>
      </c>
      <c r="Y17" s="37"/>
      <c r="Z17" s="37" t="s">
        <v>116</v>
      </c>
    </row>
    <row r="18" spans="1:26">
      <c r="A18" s="130">
        <f t="shared" si="0"/>
        <v>45943</v>
      </c>
      <c r="B18" s="129">
        <f t="shared" si="3"/>
        <v>45943</v>
      </c>
      <c r="C18" s="90"/>
      <c r="D18" s="93"/>
      <c r="E18" s="134">
        <f t="shared" si="4"/>
        <v>0</v>
      </c>
      <c r="F18" s="95"/>
      <c r="G18" s="136" t="str">
        <f>IFERROR((VLOOKUP(F18,'ÜL-Daten-Erfassung'!$H$3:$I$13,2,0)),"")</f>
        <v/>
      </c>
      <c r="H18" s="137">
        <f t="shared" si="1"/>
        <v>45974</v>
      </c>
      <c r="I18" s="129">
        <f t="shared" si="5"/>
        <v>45974</v>
      </c>
      <c r="J18" s="90"/>
      <c r="K18" s="93"/>
      <c r="L18" s="134">
        <f t="shared" si="6"/>
        <v>0</v>
      </c>
      <c r="M18" s="95"/>
      <c r="N18" s="136" t="str">
        <f>IFERROR((VLOOKUP(M18,'ÜL-Daten-Erfassung'!$H$3:$I$13,2,0)),"")</f>
        <v/>
      </c>
      <c r="O18" s="137">
        <f t="shared" si="2"/>
        <v>46004</v>
      </c>
      <c r="P18" s="129">
        <f t="shared" si="7"/>
        <v>46004</v>
      </c>
      <c r="Q18" s="90"/>
      <c r="R18" s="93"/>
      <c r="S18" s="134">
        <f t="shared" si="8"/>
        <v>0</v>
      </c>
      <c r="T18" s="96"/>
      <c r="U18" s="136" t="str">
        <f>IFERROR((VLOOKUP(T18,'ÜL-Daten-Erfassung'!$H$3:$I$13,2,0)),"")</f>
        <v/>
      </c>
      <c r="W18" s="41"/>
      <c r="X18" s="44">
        <v>1</v>
      </c>
      <c r="Y18" s="45" t="s">
        <v>33</v>
      </c>
      <c r="Z18" s="46">
        <f t="shared" ref="Z18:Z28" si="9">(SUMIF(F$6:F$36,X18,E$6:E$36))+(SUMIF(M$6:M$36,X18,L$6:L$36))+(SUMIF(T$6:T$36,X18,S$6:S$36))</f>
        <v>0</v>
      </c>
    </row>
    <row r="19" spans="1:26">
      <c r="A19" s="130">
        <f t="shared" si="0"/>
        <v>45944</v>
      </c>
      <c r="B19" s="129">
        <f t="shared" si="3"/>
        <v>45944</v>
      </c>
      <c r="C19" s="90"/>
      <c r="D19" s="93"/>
      <c r="E19" s="134">
        <f t="shared" si="4"/>
        <v>0</v>
      </c>
      <c r="F19" s="95"/>
      <c r="G19" s="136" t="str">
        <f>IFERROR((VLOOKUP(F19,'ÜL-Daten-Erfassung'!$H$3:$I$13,2,0)),"")</f>
        <v/>
      </c>
      <c r="H19" s="137">
        <f t="shared" si="1"/>
        <v>45975</v>
      </c>
      <c r="I19" s="129">
        <f t="shared" si="5"/>
        <v>45975</v>
      </c>
      <c r="J19" s="90"/>
      <c r="K19" s="93"/>
      <c r="L19" s="134">
        <f t="shared" si="6"/>
        <v>0</v>
      </c>
      <c r="M19" s="95"/>
      <c r="N19" s="136" t="str">
        <f>IFERROR((VLOOKUP(M19,'ÜL-Daten-Erfassung'!$H$3:$I$13,2,0)),"")</f>
        <v/>
      </c>
      <c r="O19" s="137">
        <f t="shared" si="2"/>
        <v>46005</v>
      </c>
      <c r="P19" s="129">
        <f t="shared" si="7"/>
        <v>46005</v>
      </c>
      <c r="Q19" s="90"/>
      <c r="R19" s="93"/>
      <c r="S19" s="134">
        <f t="shared" si="8"/>
        <v>0</v>
      </c>
      <c r="T19" s="96"/>
      <c r="U19" s="136" t="str">
        <f>IFERROR((VLOOKUP(T19,'ÜL-Daten-Erfassung'!$H$3:$I$13,2,0)),"")</f>
        <v/>
      </c>
      <c r="W19" s="41"/>
      <c r="X19" s="44">
        <v>2</v>
      </c>
      <c r="Y19" s="45" t="s">
        <v>36</v>
      </c>
      <c r="Z19" s="46">
        <f t="shared" si="9"/>
        <v>0</v>
      </c>
    </row>
    <row r="20" spans="1:26">
      <c r="A20" s="130">
        <f t="shared" si="0"/>
        <v>45945</v>
      </c>
      <c r="B20" s="129">
        <f t="shared" si="3"/>
        <v>45945</v>
      </c>
      <c r="C20" s="90"/>
      <c r="D20" s="93"/>
      <c r="E20" s="134">
        <f t="shared" si="4"/>
        <v>0</v>
      </c>
      <c r="F20" s="95"/>
      <c r="G20" s="136" t="str">
        <f>IFERROR((VLOOKUP(F20,'ÜL-Daten-Erfassung'!$H$3:$I$13,2,0)),"")</f>
        <v/>
      </c>
      <c r="H20" s="137">
        <f t="shared" si="1"/>
        <v>45976</v>
      </c>
      <c r="I20" s="129">
        <f t="shared" si="5"/>
        <v>45976</v>
      </c>
      <c r="J20" s="90"/>
      <c r="K20" s="93"/>
      <c r="L20" s="134">
        <f t="shared" si="6"/>
        <v>0</v>
      </c>
      <c r="M20" s="95"/>
      <c r="N20" s="136" t="str">
        <f>IFERROR((VLOOKUP(M20,'ÜL-Daten-Erfassung'!$H$3:$I$13,2,0)),"")</f>
        <v/>
      </c>
      <c r="O20" s="137">
        <f t="shared" si="2"/>
        <v>46006</v>
      </c>
      <c r="P20" s="129">
        <f t="shared" si="7"/>
        <v>46006</v>
      </c>
      <c r="Q20" s="90"/>
      <c r="R20" s="93"/>
      <c r="S20" s="134">
        <f t="shared" si="8"/>
        <v>0</v>
      </c>
      <c r="T20" s="96"/>
      <c r="U20" s="136" t="str">
        <f>IFERROR((VLOOKUP(T20,'ÜL-Daten-Erfassung'!$H$3:$I$13,2,0)),"")</f>
        <v/>
      </c>
      <c r="W20" s="41"/>
      <c r="X20" s="44">
        <v>3</v>
      </c>
      <c r="Y20" s="45" t="s">
        <v>41</v>
      </c>
      <c r="Z20" s="46">
        <f t="shared" si="9"/>
        <v>0</v>
      </c>
    </row>
    <row r="21" spans="1:26">
      <c r="A21" s="130">
        <f t="shared" si="0"/>
        <v>45946</v>
      </c>
      <c r="B21" s="129">
        <f t="shared" si="3"/>
        <v>45946</v>
      </c>
      <c r="C21" s="90"/>
      <c r="D21" s="93"/>
      <c r="E21" s="134">
        <f t="shared" si="4"/>
        <v>0</v>
      </c>
      <c r="F21" s="95"/>
      <c r="G21" s="136" t="str">
        <f>IFERROR((VLOOKUP(F21,'ÜL-Daten-Erfassung'!$H$3:$I$13,2,0)),"")</f>
        <v/>
      </c>
      <c r="H21" s="137">
        <f t="shared" si="1"/>
        <v>45977</v>
      </c>
      <c r="I21" s="129">
        <f t="shared" si="5"/>
        <v>45977</v>
      </c>
      <c r="J21" s="90"/>
      <c r="K21" s="93"/>
      <c r="L21" s="134">
        <f t="shared" si="6"/>
        <v>0</v>
      </c>
      <c r="M21" s="95"/>
      <c r="N21" s="136" t="str">
        <f>IFERROR((VLOOKUP(M21,'ÜL-Daten-Erfassung'!$H$3:$I$13,2,0)),"")</f>
        <v/>
      </c>
      <c r="O21" s="137">
        <f t="shared" si="2"/>
        <v>46007</v>
      </c>
      <c r="P21" s="129">
        <f t="shared" si="7"/>
        <v>46007</v>
      </c>
      <c r="Q21" s="90"/>
      <c r="R21" s="93"/>
      <c r="S21" s="134">
        <f t="shared" si="8"/>
        <v>0</v>
      </c>
      <c r="T21" s="96"/>
      <c r="U21" s="136" t="str">
        <f>IFERROR((VLOOKUP(T21,'ÜL-Daten-Erfassung'!$H$3:$I$13,2,0)),"")</f>
        <v/>
      </c>
      <c r="W21" s="41"/>
      <c r="X21" s="44">
        <v>4</v>
      </c>
      <c r="Y21" s="45" t="s">
        <v>44</v>
      </c>
      <c r="Z21" s="46">
        <f t="shared" si="9"/>
        <v>0</v>
      </c>
    </row>
    <row r="22" spans="1:26">
      <c r="A22" s="130">
        <f t="shared" si="0"/>
        <v>45947</v>
      </c>
      <c r="B22" s="129">
        <f t="shared" si="3"/>
        <v>45947</v>
      </c>
      <c r="C22" s="90"/>
      <c r="D22" s="93"/>
      <c r="E22" s="134">
        <f t="shared" si="4"/>
        <v>0</v>
      </c>
      <c r="F22" s="95"/>
      <c r="G22" s="136" t="str">
        <f>IFERROR((VLOOKUP(F22,'ÜL-Daten-Erfassung'!$H$3:$I$13,2,0)),"")</f>
        <v/>
      </c>
      <c r="H22" s="137">
        <f t="shared" si="1"/>
        <v>45978</v>
      </c>
      <c r="I22" s="129">
        <f t="shared" si="5"/>
        <v>45978</v>
      </c>
      <c r="J22" s="90"/>
      <c r="K22" s="93"/>
      <c r="L22" s="134">
        <f t="shared" si="6"/>
        <v>0</v>
      </c>
      <c r="M22" s="95"/>
      <c r="N22" s="136" t="str">
        <f>IFERROR((VLOOKUP(M22,'ÜL-Daten-Erfassung'!$H$3:$I$13,2,0)),"")</f>
        <v/>
      </c>
      <c r="O22" s="137">
        <f t="shared" si="2"/>
        <v>46008</v>
      </c>
      <c r="P22" s="129">
        <f t="shared" si="7"/>
        <v>46008</v>
      </c>
      <c r="Q22" s="90"/>
      <c r="R22" s="93"/>
      <c r="S22" s="134">
        <f t="shared" si="8"/>
        <v>0</v>
      </c>
      <c r="T22" s="96"/>
      <c r="U22" s="136" t="str">
        <f>IFERROR((VLOOKUP(T22,'ÜL-Daten-Erfassung'!$H$3:$I$13,2,0)),"")</f>
        <v/>
      </c>
      <c r="X22" s="44">
        <v>5</v>
      </c>
      <c r="Y22" s="45" t="s">
        <v>47</v>
      </c>
      <c r="Z22" s="46">
        <f t="shared" si="9"/>
        <v>0</v>
      </c>
    </row>
    <row r="23" spans="1:26">
      <c r="A23" s="130">
        <f t="shared" si="0"/>
        <v>45948</v>
      </c>
      <c r="B23" s="129">
        <f t="shared" si="3"/>
        <v>45948</v>
      </c>
      <c r="C23" s="90"/>
      <c r="D23" s="93"/>
      <c r="E23" s="134">
        <f t="shared" si="4"/>
        <v>0</v>
      </c>
      <c r="F23" s="95"/>
      <c r="G23" s="136" t="str">
        <f>IFERROR((VLOOKUP(F23,'ÜL-Daten-Erfassung'!$H$3:$I$13,2,0)),"")</f>
        <v/>
      </c>
      <c r="H23" s="137">
        <f t="shared" si="1"/>
        <v>45979</v>
      </c>
      <c r="I23" s="129">
        <f t="shared" si="5"/>
        <v>45979</v>
      </c>
      <c r="J23" s="90"/>
      <c r="K23" s="93"/>
      <c r="L23" s="134">
        <f t="shared" si="6"/>
        <v>0</v>
      </c>
      <c r="M23" s="95"/>
      <c r="N23" s="136" t="str">
        <f>IFERROR((VLOOKUP(M23,'ÜL-Daten-Erfassung'!$H$3:$I$13,2,0)),"")</f>
        <v/>
      </c>
      <c r="O23" s="137">
        <f t="shared" si="2"/>
        <v>46009</v>
      </c>
      <c r="P23" s="129">
        <f t="shared" si="7"/>
        <v>46009</v>
      </c>
      <c r="Q23" s="90"/>
      <c r="R23" s="93"/>
      <c r="S23" s="134">
        <f t="shared" si="8"/>
        <v>0</v>
      </c>
      <c r="T23" s="96"/>
      <c r="U23" s="136" t="str">
        <f>IFERROR((VLOOKUP(T23,'ÜL-Daten-Erfassung'!$H$3:$I$13,2,0)),"")</f>
        <v/>
      </c>
      <c r="X23" s="44">
        <v>6</v>
      </c>
      <c r="Y23" s="45" t="s">
        <v>173</v>
      </c>
      <c r="Z23" s="46">
        <f>COUNTIF(F$6:F$36,X23)+(COUNTIF(M$6:M$36,X23))+(COUNTIF(T$6:T$36,X23))</f>
        <v>0</v>
      </c>
    </row>
    <row r="24" spans="1:26">
      <c r="A24" s="130">
        <f t="shared" si="0"/>
        <v>45949</v>
      </c>
      <c r="B24" s="129">
        <f t="shared" si="3"/>
        <v>45949</v>
      </c>
      <c r="C24" s="90"/>
      <c r="D24" s="93"/>
      <c r="E24" s="134">
        <f t="shared" si="4"/>
        <v>0</v>
      </c>
      <c r="F24" s="95"/>
      <c r="G24" s="136" t="str">
        <f>IFERROR((VLOOKUP(F24,'ÜL-Daten-Erfassung'!$H$3:$I$13,2,0)),"")</f>
        <v/>
      </c>
      <c r="H24" s="137">
        <f t="shared" si="1"/>
        <v>45980</v>
      </c>
      <c r="I24" s="129">
        <f t="shared" si="5"/>
        <v>45980</v>
      </c>
      <c r="J24" s="90"/>
      <c r="K24" s="93"/>
      <c r="L24" s="134">
        <f t="shared" si="6"/>
        <v>0</v>
      </c>
      <c r="M24" s="95"/>
      <c r="N24" s="136" t="str">
        <f>IFERROR((VLOOKUP(M24,'ÜL-Daten-Erfassung'!$H$3:$I$13,2,0)),"")</f>
        <v/>
      </c>
      <c r="O24" s="137">
        <f t="shared" si="2"/>
        <v>46010</v>
      </c>
      <c r="P24" s="129">
        <f t="shared" si="7"/>
        <v>46010</v>
      </c>
      <c r="Q24" s="90"/>
      <c r="R24" s="93"/>
      <c r="S24" s="134">
        <f t="shared" si="8"/>
        <v>0</v>
      </c>
      <c r="T24" s="96"/>
      <c r="U24" s="136" t="str">
        <f>IFERROR((VLOOKUP(T24,'ÜL-Daten-Erfassung'!$H$3:$I$13,2,0)),"")</f>
        <v/>
      </c>
      <c r="W24" s="55"/>
      <c r="X24" s="44">
        <v>7</v>
      </c>
      <c r="Y24" s="45" t="s">
        <v>117</v>
      </c>
      <c r="Z24" s="46">
        <f t="shared" si="9"/>
        <v>0</v>
      </c>
    </row>
    <row r="25" spans="1:26">
      <c r="A25" s="130">
        <f t="shared" si="0"/>
        <v>45950</v>
      </c>
      <c r="B25" s="129">
        <f t="shared" si="3"/>
        <v>45950</v>
      </c>
      <c r="C25" s="90"/>
      <c r="D25" s="93"/>
      <c r="E25" s="134">
        <f t="shared" si="4"/>
        <v>0</v>
      </c>
      <c r="F25" s="95"/>
      <c r="G25" s="136" t="str">
        <f>IFERROR((VLOOKUP(F25,'ÜL-Daten-Erfassung'!$H$3:$I$13,2,0)),"")</f>
        <v/>
      </c>
      <c r="H25" s="137">
        <f t="shared" si="1"/>
        <v>45981</v>
      </c>
      <c r="I25" s="129">
        <f t="shared" si="5"/>
        <v>45981</v>
      </c>
      <c r="J25" s="90"/>
      <c r="K25" s="93"/>
      <c r="L25" s="134">
        <f t="shared" si="6"/>
        <v>0</v>
      </c>
      <c r="M25" s="95"/>
      <c r="N25" s="136" t="str">
        <f>IFERROR((VLOOKUP(M25,'ÜL-Daten-Erfassung'!$H$3:$I$13,2,0)),"")</f>
        <v/>
      </c>
      <c r="O25" s="137">
        <f t="shared" si="2"/>
        <v>46011</v>
      </c>
      <c r="P25" s="129">
        <f t="shared" si="7"/>
        <v>46011</v>
      </c>
      <c r="Q25" s="90"/>
      <c r="R25" s="93"/>
      <c r="S25" s="134">
        <f t="shared" si="8"/>
        <v>0</v>
      </c>
      <c r="T25" s="96"/>
      <c r="U25" s="136" t="str">
        <f>IFERROR((VLOOKUP(T25,'ÜL-Daten-Erfassung'!$H$3:$I$13,2,0)),"")</f>
        <v/>
      </c>
      <c r="X25" s="44">
        <v>8</v>
      </c>
      <c r="Y25" s="45" t="s">
        <v>118</v>
      </c>
      <c r="Z25" s="46">
        <f t="shared" si="9"/>
        <v>0</v>
      </c>
    </row>
    <row r="26" spans="1:26">
      <c r="A26" s="130">
        <f t="shared" si="0"/>
        <v>45951</v>
      </c>
      <c r="B26" s="129">
        <f t="shared" si="3"/>
        <v>45951</v>
      </c>
      <c r="C26" s="90"/>
      <c r="D26" s="93"/>
      <c r="E26" s="134">
        <f t="shared" si="4"/>
        <v>0</v>
      </c>
      <c r="F26" s="95"/>
      <c r="G26" s="136" t="str">
        <f>IFERROR((VLOOKUP(F26,'ÜL-Daten-Erfassung'!$H$3:$I$13,2,0)),"")</f>
        <v/>
      </c>
      <c r="H26" s="137">
        <f t="shared" si="1"/>
        <v>45982</v>
      </c>
      <c r="I26" s="129">
        <f t="shared" si="5"/>
        <v>45982</v>
      </c>
      <c r="J26" s="90"/>
      <c r="K26" s="93"/>
      <c r="L26" s="134">
        <f t="shared" si="6"/>
        <v>0</v>
      </c>
      <c r="M26" s="95"/>
      <c r="N26" s="136" t="str">
        <f>IFERROR((VLOOKUP(M26,'ÜL-Daten-Erfassung'!$H$3:$I$13,2,0)),"")</f>
        <v/>
      </c>
      <c r="O26" s="137">
        <f t="shared" si="2"/>
        <v>46012</v>
      </c>
      <c r="P26" s="129">
        <f t="shared" si="7"/>
        <v>46012</v>
      </c>
      <c r="Q26" s="90"/>
      <c r="R26" s="93"/>
      <c r="S26" s="134">
        <f t="shared" si="8"/>
        <v>0</v>
      </c>
      <c r="T26" s="96"/>
      <c r="U26" s="136" t="str">
        <f>IFERROR((VLOOKUP(T26,'ÜL-Daten-Erfassung'!$H$3:$I$13,2,0)),"")</f>
        <v/>
      </c>
      <c r="X26" s="44">
        <v>9</v>
      </c>
      <c r="Y26" s="45" t="s">
        <v>177</v>
      </c>
      <c r="Z26" s="46">
        <f t="shared" si="9"/>
        <v>0</v>
      </c>
    </row>
    <row r="27" spans="1:26">
      <c r="A27" s="130">
        <f t="shared" si="0"/>
        <v>45952</v>
      </c>
      <c r="B27" s="129">
        <f t="shared" si="3"/>
        <v>45952</v>
      </c>
      <c r="C27" s="90"/>
      <c r="D27" s="93"/>
      <c r="E27" s="134">
        <f t="shared" si="4"/>
        <v>0</v>
      </c>
      <c r="F27" s="95"/>
      <c r="G27" s="136" t="str">
        <f>IFERROR((VLOOKUP(F27,'ÜL-Daten-Erfassung'!$H$3:$I$13,2,0)),"")</f>
        <v/>
      </c>
      <c r="H27" s="137">
        <f t="shared" si="1"/>
        <v>45983</v>
      </c>
      <c r="I27" s="129">
        <f t="shared" si="5"/>
        <v>45983</v>
      </c>
      <c r="J27" s="90"/>
      <c r="K27" s="93"/>
      <c r="L27" s="134">
        <f t="shared" si="6"/>
        <v>0</v>
      </c>
      <c r="M27" s="95"/>
      <c r="N27" s="136" t="str">
        <f>IFERROR((VLOOKUP(M27,'ÜL-Daten-Erfassung'!$H$3:$I$13,2,0)),"")</f>
        <v/>
      </c>
      <c r="O27" s="137">
        <f t="shared" si="2"/>
        <v>46013</v>
      </c>
      <c r="P27" s="129">
        <f t="shared" si="7"/>
        <v>46013</v>
      </c>
      <c r="Q27" s="90"/>
      <c r="R27" s="93"/>
      <c r="S27" s="134">
        <f t="shared" si="8"/>
        <v>0</v>
      </c>
      <c r="T27" s="96"/>
      <c r="U27" s="136" t="str">
        <f>IFERROR((VLOOKUP(T27,'ÜL-Daten-Erfassung'!$H$3:$I$13,2,0)),"")</f>
        <v/>
      </c>
      <c r="X27" s="44">
        <v>10</v>
      </c>
      <c r="Y27" s="45" t="s">
        <v>54</v>
      </c>
      <c r="Z27" s="46">
        <v>0</v>
      </c>
    </row>
    <row r="28" spans="1:26">
      <c r="A28" s="130">
        <f t="shared" si="0"/>
        <v>45953</v>
      </c>
      <c r="B28" s="129">
        <f t="shared" si="3"/>
        <v>45953</v>
      </c>
      <c r="C28" s="90"/>
      <c r="D28" s="93"/>
      <c r="E28" s="134">
        <f t="shared" si="4"/>
        <v>0</v>
      </c>
      <c r="F28" s="95"/>
      <c r="G28" s="136" t="str">
        <f>IFERROR((VLOOKUP(F28,'ÜL-Daten-Erfassung'!$H$3:$I$13,2,0)),"")</f>
        <v/>
      </c>
      <c r="H28" s="137">
        <f t="shared" si="1"/>
        <v>45984</v>
      </c>
      <c r="I28" s="129">
        <f t="shared" si="5"/>
        <v>45984</v>
      </c>
      <c r="J28" s="90"/>
      <c r="K28" s="93"/>
      <c r="L28" s="134">
        <f t="shared" si="6"/>
        <v>0</v>
      </c>
      <c r="M28" s="95"/>
      <c r="N28" s="136" t="str">
        <f>IFERROR((VLOOKUP(M28,'ÜL-Daten-Erfassung'!$H$3:$I$13,2,0)),"")</f>
        <v/>
      </c>
      <c r="O28" s="137">
        <f t="shared" si="2"/>
        <v>46014</v>
      </c>
      <c r="P28" s="129">
        <f t="shared" si="7"/>
        <v>46014</v>
      </c>
      <c r="Q28" s="90"/>
      <c r="R28" s="93"/>
      <c r="S28" s="134">
        <f t="shared" si="8"/>
        <v>0</v>
      </c>
      <c r="T28" s="96"/>
      <c r="U28" s="136" t="str">
        <f>IFERROR((VLOOKUP(T28,'ÜL-Daten-Erfassung'!$H$3:$I$13,2,0)),"")</f>
        <v/>
      </c>
      <c r="W28" s="47"/>
      <c r="X28" s="44">
        <v>11</v>
      </c>
      <c r="Y28" s="45"/>
      <c r="Z28" s="46">
        <f t="shared" si="9"/>
        <v>0</v>
      </c>
    </row>
    <row r="29" spans="1:26">
      <c r="A29" s="130">
        <f t="shared" si="0"/>
        <v>45954</v>
      </c>
      <c r="B29" s="129">
        <f t="shared" si="3"/>
        <v>45954</v>
      </c>
      <c r="C29" s="90"/>
      <c r="D29" s="93"/>
      <c r="E29" s="134">
        <f t="shared" si="4"/>
        <v>0</v>
      </c>
      <c r="F29" s="95"/>
      <c r="G29" s="136" t="str">
        <f>IFERROR((VLOOKUP(F29,'ÜL-Daten-Erfassung'!$H$3:$I$13,2,0)),"")</f>
        <v/>
      </c>
      <c r="H29" s="137">
        <f t="shared" si="1"/>
        <v>45985</v>
      </c>
      <c r="I29" s="129">
        <f t="shared" si="5"/>
        <v>45985</v>
      </c>
      <c r="J29" s="90"/>
      <c r="K29" s="93"/>
      <c r="L29" s="134">
        <f t="shared" si="6"/>
        <v>0</v>
      </c>
      <c r="M29" s="95"/>
      <c r="N29" s="136" t="str">
        <f>IFERROR((VLOOKUP(M29,'ÜL-Daten-Erfassung'!$H$3:$I$13,2,0)),"")</f>
        <v/>
      </c>
      <c r="O29" s="137">
        <f t="shared" si="2"/>
        <v>46015</v>
      </c>
      <c r="P29" s="129">
        <f t="shared" si="7"/>
        <v>46015</v>
      </c>
      <c r="Q29" s="90"/>
      <c r="R29" s="93"/>
      <c r="S29" s="134">
        <f t="shared" si="8"/>
        <v>0</v>
      </c>
      <c r="T29" s="96"/>
      <c r="U29" s="136" t="str">
        <f>IFERROR((VLOOKUP(T29,'ÜL-Daten-Erfassung'!$H$3:$I$13,2,0)),"")</f>
        <v/>
      </c>
      <c r="X29" s="48"/>
      <c r="Y29" s="48"/>
      <c r="Z29" s="49"/>
    </row>
    <row r="30" spans="1:26">
      <c r="A30" s="130">
        <f t="shared" si="0"/>
        <v>45955</v>
      </c>
      <c r="B30" s="129">
        <f t="shared" si="3"/>
        <v>45955</v>
      </c>
      <c r="C30" s="90"/>
      <c r="D30" s="93"/>
      <c r="E30" s="134">
        <f t="shared" si="4"/>
        <v>0</v>
      </c>
      <c r="F30" s="95"/>
      <c r="G30" s="136" t="str">
        <f>IFERROR((VLOOKUP(F30,'ÜL-Daten-Erfassung'!$H$3:$I$13,2,0)),"")</f>
        <v/>
      </c>
      <c r="H30" s="137">
        <f t="shared" si="1"/>
        <v>45986</v>
      </c>
      <c r="I30" s="129">
        <f t="shared" si="5"/>
        <v>45986</v>
      </c>
      <c r="J30" s="90"/>
      <c r="K30" s="93"/>
      <c r="L30" s="134">
        <f t="shared" si="6"/>
        <v>0</v>
      </c>
      <c r="M30" s="95"/>
      <c r="N30" s="136" t="str">
        <f>IFERROR((VLOOKUP(M30,'ÜL-Daten-Erfassung'!$H$3:$I$13,2,0)),"")</f>
        <v/>
      </c>
      <c r="O30" s="137">
        <f t="shared" si="2"/>
        <v>46016</v>
      </c>
      <c r="P30" s="129">
        <f t="shared" si="7"/>
        <v>46016</v>
      </c>
      <c r="Q30" s="90"/>
      <c r="R30" s="93"/>
      <c r="S30" s="134">
        <f t="shared" si="8"/>
        <v>0</v>
      </c>
      <c r="T30" s="96"/>
      <c r="U30" s="136" t="str">
        <f>IFERROR((VLOOKUP(T30,'ÜL-Daten-Erfassung'!$H$3:$I$13,2,0)),"")</f>
        <v/>
      </c>
    </row>
    <row r="31" spans="1:26">
      <c r="A31" s="130">
        <f t="shared" si="0"/>
        <v>45956</v>
      </c>
      <c r="B31" s="129">
        <f t="shared" si="3"/>
        <v>45956</v>
      </c>
      <c r="C31" s="90"/>
      <c r="D31" s="93"/>
      <c r="E31" s="134">
        <f t="shared" si="4"/>
        <v>0</v>
      </c>
      <c r="F31" s="95"/>
      <c r="G31" s="136" t="str">
        <f>IFERROR((VLOOKUP(F31,'ÜL-Daten-Erfassung'!$H$3:$I$13,2,0)),"")</f>
        <v/>
      </c>
      <c r="H31" s="137">
        <f t="shared" si="1"/>
        <v>45987</v>
      </c>
      <c r="I31" s="129">
        <f t="shared" si="5"/>
        <v>45987</v>
      </c>
      <c r="J31" s="90"/>
      <c r="K31" s="93"/>
      <c r="L31" s="134">
        <f t="shared" si="6"/>
        <v>0</v>
      </c>
      <c r="M31" s="95"/>
      <c r="N31" s="136" t="str">
        <f>IFERROR((VLOOKUP(M31,'ÜL-Daten-Erfassung'!$H$3:$I$13,2,0)),"")</f>
        <v/>
      </c>
      <c r="O31" s="137">
        <f t="shared" si="2"/>
        <v>46017</v>
      </c>
      <c r="P31" s="129">
        <f t="shared" si="7"/>
        <v>46017</v>
      </c>
      <c r="Q31" s="90"/>
      <c r="R31" s="93"/>
      <c r="S31" s="134">
        <f t="shared" si="8"/>
        <v>0</v>
      </c>
      <c r="T31" s="96"/>
      <c r="U31" s="136" t="str">
        <f>IFERROR((VLOOKUP(T31,'ÜL-Daten-Erfassung'!$H$3:$I$13,2,0)),"")</f>
        <v/>
      </c>
    </row>
    <row r="32" spans="1:26">
      <c r="A32" s="130">
        <f t="shared" si="0"/>
        <v>45957</v>
      </c>
      <c r="B32" s="129">
        <f t="shared" si="3"/>
        <v>45957</v>
      </c>
      <c r="C32" s="90"/>
      <c r="D32" s="93"/>
      <c r="E32" s="134">
        <f t="shared" si="4"/>
        <v>0</v>
      </c>
      <c r="F32" s="95"/>
      <c r="G32" s="136" t="str">
        <f>IFERROR((VLOOKUP(F32,'ÜL-Daten-Erfassung'!$H$3:$I$13,2,0)),"")</f>
        <v/>
      </c>
      <c r="H32" s="137">
        <f t="shared" si="1"/>
        <v>45988</v>
      </c>
      <c r="I32" s="129">
        <f t="shared" si="5"/>
        <v>45988</v>
      </c>
      <c r="J32" s="90"/>
      <c r="K32" s="93"/>
      <c r="L32" s="134">
        <f t="shared" si="6"/>
        <v>0</v>
      </c>
      <c r="M32" s="95"/>
      <c r="N32" s="136" t="str">
        <f>IFERROR((VLOOKUP(M32,'ÜL-Daten-Erfassung'!$H$3:$I$13,2,0)),"")</f>
        <v/>
      </c>
      <c r="O32" s="137">
        <f t="shared" si="2"/>
        <v>46018</v>
      </c>
      <c r="P32" s="129">
        <f t="shared" si="7"/>
        <v>46018</v>
      </c>
      <c r="Q32" s="90"/>
      <c r="R32" s="93"/>
      <c r="S32" s="134">
        <f t="shared" si="8"/>
        <v>0</v>
      </c>
      <c r="T32" s="96"/>
      <c r="U32" s="136" t="str">
        <f>IFERROR((VLOOKUP(T32,'ÜL-Daten-Erfassung'!$H$3:$I$13,2,0)),"")</f>
        <v/>
      </c>
    </row>
    <row r="33" spans="1:21">
      <c r="A33" s="130">
        <f t="shared" si="0"/>
        <v>45958</v>
      </c>
      <c r="B33" s="129">
        <f t="shared" si="3"/>
        <v>45958</v>
      </c>
      <c r="C33" s="90"/>
      <c r="D33" s="93"/>
      <c r="E33" s="134">
        <f t="shared" si="4"/>
        <v>0</v>
      </c>
      <c r="F33" s="95"/>
      <c r="G33" s="136" t="str">
        <f>IFERROR((VLOOKUP(F33,'ÜL-Daten-Erfassung'!$H$3:$I$13,2,0)),"")</f>
        <v/>
      </c>
      <c r="H33" s="137">
        <f t="shared" si="1"/>
        <v>45989</v>
      </c>
      <c r="I33" s="129">
        <f t="shared" si="5"/>
        <v>45989</v>
      </c>
      <c r="J33" s="90"/>
      <c r="K33" s="93"/>
      <c r="L33" s="134">
        <f t="shared" si="6"/>
        <v>0</v>
      </c>
      <c r="M33" s="95"/>
      <c r="N33" s="136" t="str">
        <f>IFERROR((VLOOKUP(M33,'ÜL-Daten-Erfassung'!$H$3:$I$13,2,0)),"")</f>
        <v/>
      </c>
      <c r="O33" s="137">
        <f t="shared" si="2"/>
        <v>46019</v>
      </c>
      <c r="P33" s="129">
        <f t="shared" si="7"/>
        <v>46019</v>
      </c>
      <c r="Q33" s="90"/>
      <c r="R33" s="93"/>
      <c r="S33" s="134">
        <f t="shared" si="8"/>
        <v>0</v>
      </c>
      <c r="T33" s="96"/>
      <c r="U33" s="136" t="str">
        <f>IFERROR((VLOOKUP(T33,'ÜL-Daten-Erfassung'!$H$3:$I$13,2,0)),"")</f>
        <v/>
      </c>
    </row>
    <row r="34" spans="1:21">
      <c r="A34" s="130">
        <f t="shared" si="0"/>
        <v>45959</v>
      </c>
      <c r="B34" s="129">
        <f t="shared" si="3"/>
        <v>45959</v>
      </c>
      <c r="C34" s="90"/>
      <c r="D34" s="93"/>
      <c r="E34" s="134">
        <f t="shared" si="4"/>
        <v>0</v>
      </c>
      <c r="F34" s="95"/>
      <c r="G34" s="136" t="str">
        <f>IFERROR((VLOOKUP(F34,'ÜL-Daten-Erfassung'!$H$3:$I$13,2,0)),"")</f>
        <v/>
      </c>
      <c r="H34" s="137">
        <f t="shared" si="1"/>
        <v>45990</v>
      </c>
      <c r="I34" s="129">
        <f t="shared" si="5"/>
        <v>45990</v>
      </c>
      <c r="J34" s="90"/>
      <c r="K34" s="93"/>
      <c r="L34" s="134">
        <f t="shared" si="6"/>
        <v>0</v>
      </c>
      <c r="M34" s="95"/>
      <c r="N34" s="136" t="str">
        <f>IFERROR((VLOOKUP(M34,'ÜL-Daten-Erfassung'!$H$3:$I$13,2,0)),"")</f>
        <v/>
      </c>
      <c r="O34" s="137">
        <f t="shared" si="2"/>
        <v>46020</v>
      </c>
      <c r="P34" s="129">
        <f t="shared" si="7"/>
        <v>46020</v>
      </c>
      <c r="Q34" s="90"/>
      <c r="R34" s="93"/>
      <c r="S34" s="134">
        <f t="shared" si="8"/>
        <v>0</v>
      </c>
      <c r="T34" s="96"/>
      <c r="U34" s="136" t="str">
        <f>IFERROR((VLOOKUP(T34,'ÜL-Daten-Erfassung'!$H$3:$I$13,2,0)),"")</f>
        <v/>
      </c>
    </row>
    <row r="35" spans="1:21">
      <c r="A35" s="130">
        <f t="shared" si="0"/>
        <v>45960</v>
      </c>
      <c r="B35" s="129">
        <f t="shared" si="3"/>
        <v>45960</v>
      </c>
      <c r="C35" s="90"/>
      <c r="D35" s="93"/>
      <c r="E35" s="134">
        <f t="shared" si="4"/>
        <v>0</v>
      </c>
      <c r="F35" s="95"/>
      <c r="G35" s="136" t="str">
        <f>IFERROR((VLOOKUP(F35,'ÜL-Daten-Erfassung'!$H$3:$I$13,2,0)),"")</f>
        <v/>
      </c>
      <c r="H35" s="137">
        <f t="shared" si="1"/>
        <v>45991</v>
      </c>
      <c r="I35" s="129">
        <f t="shared" si="5"/>
        <v>45991</v>
      </c>
      <c r="J35" s="90"/>
      <c r="K35" s="93"/>
      <c r="L35" s="134">
        <f t="shared" si="6"/>
        <v>0</v>
      </c>
      <c r="M35" s="95"/>
      <c r="N35" s="136" t="str">
        <f>IFERROR((VLOOKUP(M35,'ÜL-Daten-Erfassung'!$H$3:$I$13,2,0)),"")</f>
        <v/>
      </c>
      <c r="O35" s="137">
        <f t="shared" si="2"/>
        <v>46021</v>
      </c>
      <c r="P35" s="129">
        <f t="shared" si="7"/>
        <v>46021</v>
      </c>
      <c r="Q35" s="90"/>
      <c r="R35" s="93"/>
      <c r="S35" s="134">
        <f t="shared" si="8"/>
        <v>0</v>
      </c>
      <c r="T35" s="96"/>
      <c r="U35" s="136" t="str">
        <f>IFERROR((VLOOKUP(T35,'ÜL-Daten-Erfassung'!$H$3:$I$13,2,0)),"")</f>
        <v/>
      </c>
    </row>
    <row r="36" spans="1:21" ht="13.5" thickBot="1">
      <c r="A36" s="130">
        <f t="shared" si="0"/>
        <v>45961</v>
      </c>
      <c r="B36" s="129">
        <f t="shared" si="3"/>
        <v>45961</v>
      </c>
      <c r="C36" s="91"/>
      <c r="D36" s="94"/>
      <c r="E36" s="134">
        <f t="shared" si="4"/>
        <v>0</v>
      </c>
      <c r="F36" s="50"/>
      <c r="G36" s="135" t="str">
        <f>IFERROR((VLOOKUP(F36,'ÜL-Daten-Erfassung'!$H$3:$I$13,2,0)),"")</f>
        <v/>
      </c>
      <c r="H36" s="138">
        <f t="shared" si="1"/>
        <v>45992</v>
      </c>
      <c r="I36" s="129">
        <f t="shared" si="5"/>
        <v>45992</v>
      </c>
      <c r="J36" s="91"/>
      <c r="K36" s="94"/>
      <c r="L36" s="134">
        <f t="shared" si="6"/>
        <v>0</v>
      </c>
      <c r="M36" s="50"/>
      <c r="N36" s="135" t="str">
        <f>IFERROR((VLOOKUP(M36,'ÜL-Daten-Erfassung'!$H$3:$I$13,2,0)),"")</f>
        <v/>
      </c>
      <c r="O36" s="130"/>
      <c r="P36" s="129"/>
      <c r="Q36" s="91"/>
      <c r="R36" s="94"/>
      <c r="S36" s="134">
        <f t="shared" si="8"/>
        <v>0</v>
      </c>
      <c r="T36" s="51"/>
      <c r="U36" s="135" t="str">
        <f>IFERROR((VLOOKUP(T36,'ÜL-Daten-Erfassung'!$H$3:$I$13,2,0)),"")</f>
        <v/>
      </c>
    </row>
    <row r="37" spans="1:21" ht="20.25" customHeight="1" thickTop="1" thickBot="1">
      <c r="A37" s="215" t="s">
        <v>120</v>
      </c>
      <c r="B37" s="215"/>
      <c r="C37" s="215"/>
      <c r="D37" s="216">
        <f>SUM(E6:E36)</f>
        <v>0</v>
      </c>
      <c r="E37" s="216"/>
      <c r="F37" s="52"/>
      <c r="G37" s="53" t="s">
        <v>121</v>
      </c>
      <c r="H37" s="215" t="s">
        <v>120</v>
      </c>
      <c r="I37" s="215"/>
      <c r="J37" s="215"/>
      <c r="K37" s="216">
        <f>SUM(L6:L36)</f>
        <v>0</v>
      </c>
      <c r="L37" s="216"/>
      <c r="M37" s="217"/>
      <c r="N37" s="217"/>
      <c r="O37" s="215" t="s">
        <v>120</v>
      </c>
      <c r="P37" s="215"/>
      <c r="Q37" s="215"/>
      <c r="R37" s="216">
        <f>SUM(S6:S36)</f>
        <v>0</v>
      </c>
      <c r="S37" s="216"/>
      <c r="T37" s="54"/>
      <c r="U37" s="116">
        <f>D37+K37+R37</f>
        <v>0</v>
      </c>
    </row>
    <row r="38" spans="1:21" ht="13.5" thickTop="1">
      <c r="A38" s="135"/>
      <c r="B38" s="144"/>
      <c r="C38" s="145"/>
      <c r="D38" s="135"/>
      <c r="E38" s="135"/>
      <c r="F38" s="135"/>
      <c r="G38" s="135"/>
      <c r="H38" s="145"/>
      <c r="I38" s="135"/>
      <c r="J38" s="135"/>
      <c r="K38" s="135"/>
      <c r="L38" s="135"/>
      <c r="M38" s="145"/>
      <c r="N38" s="135"/>
      <c r="O38" s="135"/>
      <c r="P38" s="135"/>
      <c r="Q38" s="135"/>
      <c r="R38" s="145"/>
      <c r="S38" s="135"/>
      <c r="T38" s="135"/>
      <c r="U38" s="135"/>
    </row>
    <row r="39" spans="1:21" ht="12.75" customHeight="1">
      <c r="A39" s="207" t="s">
        <v>122</v>
      </c>
      <c r="B39" s="207"/>
      <c r="C39" s="207"/>
      <c r="D39" s="208" t="s">
        <v>123</v>
      </c>
      <c r="E39" s="208"/>
      <c r="F39" s="208"/>
      <c r="G39" s="208"/>
      <c r="H39" s="208"/>
      <c r="I39" s="208"/>
      <c r="J39" s="208"/>
      <c r="K39" s="208"/>
      <c r="L39" s="208"/>
      <c r="M39" s="208"/>
      <c r="N39" s="208"/>
      <c r="O39" s="208"/>
      <c r="P39" s="208"/>
      <c r="Q39" s="208"/>
      <c r="R39" s="208"/>
      <c r="S39" s="208"/>
      <c r="T39" s="208"/>
      <c r="U39" s="208"/>
    </row>
    <row r="40" spans="1:21" ht="12.75" customHeight="1">
      <c r="A40" s="207"/>
      <c r="B40" s="207"/>
      <c r="C40" s="207"/>
      <c r="D40" s="208"/>
      <c r="E40" s="208"/>
      <c r="F40" s="208"/>
      <c r="G40" s="208"/>
      <c r="H40" s="208"/>
      <c r="I40" s="208"/>
      <c r="J40" s="208"/>
      <c r="K40" s="208"/>
      <c r="L40" s="208"/>
      <c r="M40" s="208"/>
      <c r="N40" s="208"/>
      <c r="O40" s="208"/>
      <c r="P40" s="208"/>
      <c r="Q40" s="208"/>
      <c r="R40" s="208"/>
      <c r="S40" s="208"/>
      <c r="T40" s="208"/>
      <c r="U40" s="208"/>
    </row>
    <row r="41" spans="1:21" ht="15.75" customHeight="1">
      <c r="A41" s="135"/>
      <c r="B41" s="135"/>
      <c r="C41" s="145"/>
      <c r="D41" s="209" t="s">
        <v>124</v>
      </c>
      <c r="E41" s="209"/>
      <c r="F41" s="209"/>
      <c r="G41" s="209"/>
      <c r="H41" s="209"/>
      <c r="I41" s="209"/>
      <c r="J41" s="209"/>
      <c r="K41" s="209"/>
      <c r="L41" s="209"/>
      <c r="M41" s="209"/>
      <c r="N41" s="209"/>
      <c r="O41" s="209"/>
      <c r="P41" s="209"/>
      <c r="Q41" s="209"/>
      <c r="R41" s="209"/>
      <c r="S41" s="209"/>
      <c r="T41" s="209"/>
      <c r="U41" s="209"/>
    </row>
    <row r="42" spans="1:21">
      <c r="A42" s="135"/>
      <c r="B42" s="135"/>
      <c r="C42" s="145"/>
      <c r="D42" s="210" t="s">
        <v>125</v>
      </c>
      <c r="E42" s="210"/>
      <c r="F42" s="210"/>
      <c r="G42" s="210"/>
      <c r="H42" s="210"/>
      <c r="I42" s="210"/>
      <c r="J42" s="210"/>
      <c r="K42" s="210"/>
      <c r="L42" s="210"/>
      <c r="M42" s="210"/>
      <c r="N42" s="210"/>
      <c r="O42" s="210"/>
      <c r="P42" s="210"/>
      <c r="Q42" s="210"/>
      <c r="R42" s="210"/>
      <c r="S42" s="210"/>
      <c r="T42" s="210"/>
      <c r="U42" s="210"/>
    </row>
    <row r="43" spans="1:21" ht="12.75" customHeight="1">
      <c r="A43" s="135"/>
      <c r="B43" s="135"/>
      <c r="C43" s="145"/>
      <c r="D43" s="211">
        <f>IF(T2&gt;0,"",T2)</f>
        <v>0</v>
      </c>
      <c r="E43" s="211"/>
      <c r="F43" s="212" t="s">
        <v>126</v>
      </c>
      <c r="G43" s="212"/>
      <c r="H43" s="212"/>
      <c r="I43" s="212"/>
      <c r="J43" s="212"/>
      <c r="K43" s="212"/>
      <c r="L43" s="212"/>
      <c r="M43" s="212"/>
      <c r="N43" s="212"/>
      <c r="O43" s="212"/>
      <c r="P43" s="212"/>
      <c r="Q43" s="212"/>
      <c r="R43" s="212"/>
      <c r="S43" s="212"/>
      <c r="T43" s="212"/>
      <c r="U43" s="212"/>
    </row>
    <row r="44" spans="1:21" ht="13.5" customHeight="1">
      <c r="A44" s="135"/>
      <c r="B44" s="135"/>
      <c r="C44" s="145"/>
      <c r="D44" s="211"/>
      <c r="E44" s="211"/>
      <c r="F44" s="213" t="s">
        <v>127</v>
      </c>
      <c r="G44" s="213"/>
      <c r="H44" s="213"/>
      <c r="I44" s="213"/>
      <c r="J44" s="213"/>
      <c r="K44" s="213"/>
      <c r="L44" s="213"/>
      <c r="M44" s="213"/>
      <c r="N44" s="213"/>
      <c r="O44" s="213"/>
      <c r="P44" s="213"/>
      <c r="Q44" s="213"/>
      <c r="R44" s="213"/>
      <c r="S44" s="213"/>
      <c r="T44" s="213"/>
      <c r="U44" s="213"/>
    </row>
  </sheetData>
  <sheetProtection sheet="1" objects="1" scenarios="1"/>
  <protectedRanges>
    <protectedRange sqref="C6:D36 F6:F36 J6:K36 M6:M36 Q6:R36 T6:T36" name="Bereich1"/>
  </protectedRanges>
  <mergeCells count="41">
    <mergeCell ref="A1:C1"/>
    <mergeCell ref="D1:J1"/>
    <mergeCell ref="K1:M1"/>
    <mergeCell ref="N1:R1"/>
    <mergeCell ref="T1:U1"/>
    <mergeCell ref="X6:Y6"/>
    <mergeCell ref="S2:U2"/>
    <mergeCell ref="A3:C3"/>
    <mergeCell ref="D3:J3"/>
    <mergeCell ref="K3:O3"/>
    <mergeCell ref="R3:S3"/>
    <mergeCell ref="A4:B5"/>
    <mergeCell ref="C4:E4"/>
    <mergeCell ref="F4:G5"/>
    <mergeCell ref="H4:I5"/>
    <mergeCell ref="J4:L4"/>
    <mergeCell ref="A2:C2"/>
    <mergeCell ref="D2:H2"/>
    <mergeCell ref="I2:K2"/>
    <mergeCell ref="M2:N2"/>
    <mergeCell ref="O2:R2"/>
    <mergeCell ref="M4:N5"/>
    <mergeCell ref="O4:P5"/>
    <mergeCell ref="Q4:S4"/>
    <mergeCell ref="T4:U5"/>
    <mergeCell ref="W5:Y5"/>
    <mergeCell ref="X8:Y8"/>
    <mergeCell ref="A37:C37"/>
    <mergeCell ref="D37:E37"/>
    <mergeCell ref="H37:J37"/>
    <mergeCell ref="K37:L37"/>
    <mergeCell ref="M37:N37"/>
    <mergeCell ref="O37:Q37"/>
    <mergeCell ref="R37:S37"/>
    <mergeCell ref="A39:C40"/>
    <mergeCell ref="D39:U40"/>
    <mergeCell ref="D41:U41"/>
    <mergeCell ref="D42:U42"/>
    <mergeCell ref="D43:E44"/>
    <mergeCell ref="F43:U43"/>
    <mergeCell ref="F44:U44"/>
  </mergeCells>
  <conditionalFormatting sqref="A6:A36 H6:H36 O6:O36">
    <cfRule type="expression" dxfId="15" priority="22" stopIfTrue="1">
      <formula>WEEKDAY(A6,2)=6</formula>
    </cfRule>
  </conditionalFormatting>
  <conditionalFormatting sqref="B6:B36 I6:I36 P6:P36">
    <cfRule type="expression" dxfId="14" priority="23" stopIfTrue="1">
      <formula>AND((OR((AND((B6&gt;=$X$7),(B6&lt;=$Y$7))),(AND((B6&gt;=$X$9),(B6&lt;=$Y$9))),(AND((B6&gt;=$X$11),(B6&lt;=$Y$11))))),(ISNUMBER(B6)))</formula>
    </cfRule>
  </conditionalFormatting>
  <conditionalFormatting sqref="C6:D36">
    <cfRule type="expression" dxfId="13" priority="16" stopIfTrue="1">
      <formula>#REF!=1</formula>
    </cfRule>
  </conditionalFormatting>
  <conditionalFormatting sqref="D37:E37 K37:L37 R37:S37">
    <cfRule type="cellIs" dxfId="12" priority="3" operator="equal">
      <formula>0</formula>
    </cfRule>
  </conditionalFormatting>
  <conditionalFormatting sqref="E6:E36">
    <cfRule type="cellIs" dxfId="11" priority="21" stopIfTrue="1" operator="equal">
      <formula>0</formula>
    </cfRule>
  </conditionalFormatting>
  <conditionalFormatting sqref="J6:K36">
    <cfRule type="expression" dxfId="10" priority="11" stopIfTrue="1">
      <formula>#REF!=1</formula>
    </cfRule>
  </conditionalFormatting>
  <conditionalFormatting sqref="K3:O3">
    <cfRule type="expression" dxfId="9" priority="1">
      <formula>$K$3=0</formula>
    </cfRule>
    <cfRule type="cellIs" dxfId="8" priority="2" operator="equal">
      <formula>0</formula>
    </cfRule>
  </conditionalFormatting>
  <conditionalFormatting sqref="L6:L36">
    <cfRule type="cellIs" dxfId="7" priority="5" stopIfTrue="1" operator="equal">
      <formula>0</formula>
    </cfRule>
  </conditionalFormatting>
  <conditionalFormatting sqref="Q6:R36">
    <cfRule type="expression" dxfId="6" priority="6" stopIfTrue="1">
      <formula>#REF!=1</formula>
    </cfRule>
  </conditionalFormatting>
  <conditionalFormatting sqref="S6:S36">
    <cfRule type="cellIs" dxfId="5" priority="4" stopIfTrue="1" operator="equal">
      <formula>0</formula>
    </cfRule>
  </conditionalFormatting>
  <printOptions horizontalCentered="1" verticalCentered="1"/>
  <pageMargins left="0.39370078740157477" right="0.39370078740157477" top="0.78740157480314954" bottom="0.78740157480314954" header="0.39370078740157477" footer="0.39370078740157477"/>
  <pageSetup paperSize="9" scale="69" fitToWidth="0" fitToHeight="0" pageOrder="overThenDown" orientation="landscape" useFirstPageNumber="1" horizontalDpi="0" verticalDpi="0" r:id="rId1"/>
  <headerFooter alignWithMargins="0">
    <oddFooter>&amp;LÜL-Abrechnung ohne Lizenz&amp;CSeite &amp;P von &amp;N Seiten&amp;RFormular Stand 06.01.2025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
  <sheetViews>
    <sheetView topLeftCell="A2" zoomScaleNormal="100" workbookViewId="0">
      <selection activeCell="G21" sqref="G21"/>
    </sheetView>
  </sheetViews>
  <sheetFormatPr baseColWidth="10" defaultColWidth="10.85546875" defaultRowHeight="12.75"/>
  <cols>
    <col min="1" max="1" width="2.5703125" customWidth="1"/>
    <col min="2" max="2" width="14" bestFit="1" customWidth="1"/>
    <col min="3" max="3" width="14.5703125" bestFit="1" customWidth="1"/>
    <col min="4" max="4" width="10.5703125" bestFit="1" customWidth="1"/>
    <col min="5" max="5" width="9.7109375" bestFit="1" customWidth="1"/>
    <col min="6" max="6" width="11.140625" bestFit="1" customWidth="1"/>
    <col min="7" max="7" width="9.7109375" bestFit="1" customWidth="1"/>
    <col min="8" max="8" width="14.28515625" customWidth="1"/>
    <col min="9" max="9" width="13.42578125" customWidth="1"/>
    <col min="10" max="10" width="14.5703125" customWidth="1"/>
    <col min="11" max="11" width="13.28515625" customWidth="1"/>
    <col min="12" max="1023" width="11.42578125" customWidth="1"/>
  </cols>
  <sheetData>
    <row r="1" spans="1:22" ht="39.75" customHeight="1">
      <c r="A1" s="271" t="s">
        <v>140</v>
      </c>
      <c r="B1" s="271"/>
      <c r="C1" s="272" t="str">
        <f>'ÜL-Daten-Erfassung'!D3&amp;" "&amp;"Abteilung "&amp;'ÜL-Daten-Erfassung'!D4</f>
        <v>TV 1860 Immenstadt e.V. Abteilung Handball</v>
      </c>
      <c r="D1" s="272"/>
      <c r="E1" s="272"/>
      <c r="F1" s="272"/>
      <c r="G1" s="272"/>
      <c r="H1" s="272"/>
      <c r="I1" s="272"/>
      <c r="J1" s="272"/>
    </row>
    <row r="2" spans="1:22" s="58" customFormat="1" ht="34.35" customHeight="1">
      <c r="A2" s="273" t="s">
        <v>141</v>
      </c>
      <c r="B2" s="273"/>
      <c r="C2" s="273"/>
      <c r="D2" s="273"/>
      <c r="E2" s="273"/>
      <c r="F2" s="273"/>
      <c r="G2" s="273"/>
      <c r="H2" s="273"/>
      <c r="I2" s="273"/>
      <c r="J2" s="273"/>
      <c r="L2"/>
      <c r="M2"/>
      <c r="N2"/>
      <c r="O2"/>
      <c r="P2"/>
      <c r="Q2"/>
      <c r="R2"/>
      <c r="S2" s="249"/>
      <c r="T2" s="249"/>
      <c r="U2" s="249"/>
      <c r="V2" s="249"/>
    </row>
    <row r="3" spans="1:22" ht="27.6" customHeight="1">
      <c r="A3" s="267" t="s">
        <v>142</v>
      </c>
      <c r="B3" s="267"/>
      <c r="C3" s="267"/>
      <c r="D3" s="267"/>
      <c r="E3" s="267"/>
      <c r="F3" s="267"/>
      <c r="G3" s="267"/>
      <c r="H3" s="267"/>
      <c r="I3" s="267"/>
      <c r="J3" s="267"/>
      <c r="S3" s="249"/>
      <c r="T3" s="249"/>
      <c r="U3" s="249"/>
      <c r="V3" s="249"/>
    </row>
    <row r="4" spans="1:22" ht="15.75">
      <c r="A4" s="246" t="s">
        <v>50</v>
      </c>
      <c r="B4" s="246"/>
      <c r="C4" s="268" t="str">
        <f>Qurtal_4!D2</f>
        <v xml:space="preserve"> </v>
      </c>
      <c r="D4" s="268"/>
      <c r="E4" s="268"/>
      <c r="F4" s="268"/>
      <c r="G4" s="268"/>
      <c r="H4" s="268"/>
      <c r="I4" s="268"/>
      <c r="J4" s="268"/>
    </row>
    <row r="5" spans="1:22" ht="15">
      <c r="A5" s="269" t="s">
        <v>143</v>
      </c>
      <c r="B5" s="269"/>
      <c r="C5" s="270" t="str">
        <f>('ÜL-Daten-Erfassung'!E11)&amp;", "&amp;('ÜL-Daten-Erfassung'!E12)&amp;"   Tel.: "&amp;'ÜL-Daten-Erfassung'!E13</f>
        <v xml:space="preserve">,    Tel.: </v>
      </c>
      <c r="D5" s="270"/>
      <c r="E5" s="270"/>
      <c r="F5" s="270"/>
      <c r="G5" s="270"/>
      <c r="H5" s="270"/>
      <c r="I5" s="270"/>
      <c r="J5" s="270"/>
    </row>
    <row r="6" spans="1:22" ht="15">
      <c r="A6" s="262" t="s">
        <v>68</v>
      </c>
      <c r="B6" s="262"/>
      <c r="C6" s="263" t="str">
        <f>VLOOKUP(E6,'ÜL-Daten-Erfassung'!H3:I22,2,FALSE)</f>
        <v>Trainer ohne Lizenz</v>
      </c>
      <c r="D6" s="263"/>
      <c r="E6" s="97" t="str">
        <f>'ÜL-Daten-Erfassung'!D17</f>
        <v>D</v>
      </c>
      <c r="F6" s="264" t="s">
        <v>72</v>
      </c>
      <c r="G6" s="264"/>
      <c r="H6" s="264"/>
      <c r="I6" s="265">
        <f>'ÜL-Daten-Erfassung'!E18</f>
        <v>0</v>
      </c>
      <c r="J6" s="265"/>
    </row>
    <row r="7" spans="1:22" ht="15">
      <c r="A7" s="262" t="s">
        <v>144</v>
      </c>
      <c r="B7" s="262"/>
      <c r="C7" s="60">
        <f>'ÜL-Daten-Erfassung'!E19</f>
        <v>0</v>
      </c>
      <c r="D7" s="170"/>
      <c r="E7" s="170"/>
      <c r="F7" s="266" t="s">
        <v>145</v>
      </c>
      <c r="G7" s="266"/>
      <c r="H7" s="62">
        <f>'ÜL-Daten-Erfassung'!E20</f>
        <v>0</v>
      </c>
      <c r="I7" s="59" t="s">
        <v>146</v>
      </c>
      <c r="J7" s="62">
        <f>'ÜL-Daten-Erfassung'!E21</f>
        <v>0</v>
      </c>
    </row>
    <row r="8" spans="1:22">
      <c r="A8" s="257" t="s">
        <v>147</v>
      </c>
      <c r="B8" s="257"/>
      <c r="C8" s="257"/>
      <c r="D8" s="109">
        <f>'ÜL-Daten-Erfassung'!D22</f>
        <v>1000</v>
      </c>
      <c r="E8" s="258" t="str">
        <f>VLOOKUP(D8,'ÜL-Daten-Erfassung'!H3:I22,2,FALSE)</f>
        <v>bis inkl. ÜBL</v>
      </c>
      <c r="F8" s="258"/>
      <c r="G8" s="258"/>
      <c r="H8" s="259" t="s">
        <v>148</v>
      </c>
      <c r="I8" s="259"/>
      <c r="J8" s="259"/>
    </row>
    <row r="9" spans="1:22" ht="15">
      <c r="A9" s="260" t="s">
        <v>149</v>
      </c>
      <c r="B9" s="260"/>
      <c r="C9" s="63">
        <f>'ÜL-Daten-Erfassung'!E23</f>
        <v>0</v>
      </c>
      <c r="D9" s="64" t="s">
        <v>85</v>
      </c>
      <c r="E9" s="261">
        <f>'ÜL-Daten-Erfassung'!E24</f>
        <v>0</v>
      </c>
      <c r="F9" s="261"/>
      <c r="G9" s="261"/>
      <c r="H9" s="257" t="s">
        <v>87</v>
      </c>
      <c r="I9" s="257"/>
      <c r="J9" s="61" t="str">
        <f>'ÜL-Daten-Erfassung'!E25</f>
        <v>ja</v>
      </c>
    </row>
    <row r="10" spans="1:22" ht="15.75">
      <c r="A10" s="246" t="s">
        <v>96</v>
      </c>
      <c r="B10" s="246"/>
      <c r="C10" s="246"/>
      <c r="D10" s="247" t="str">
        <f>'ÜL-Daten-Erfassung'!D26</f>
        <v>Handball</v>
      </c>
      <c r="E10" s="247"/>
      <c r="F10" s="247"/>
      <c r="G10" s="247"/>
      <c r="H10" s="64" t="s">
        <v>116</v>
      </c>
      <c r="I10" s="65">
        <f>Qurtal_4!K3</f>
        <v>0</v>
      </c>
      <c r="J10" s="66" t="s">
        <v>150</v>
      </c>
    </row>
    <row r="11" spans="1:22" ht="21" customHeight="1">
      <c r="A11" s="248" t="s">
        <v>151</v>
      </c>
      <c r="B11" s="248"/>
      <c r="C11" s="248"/>
      <c r="D11" s="248"/>
      <c r="E11" s="248"/>
      <c r="F11" s="248"/>
      <c r="G11" s="248"/>
      <c r="H11" s="248"/>
      <c r="I11" s="248"/>
      <c r="J11" s="248"/>
    </row>
    <row r="12" spans="1:22" s="67" customFormat="1">
      <c r="A12" s="249"/>
      <c r="B12" s="249"/>
      <c r="C12" s="249"/>
      <c r="D12" s="249"/>
      <c r="E12" s="249"/>
      <c r="F12" s="249"/>
      <c r="G12" s="249"/>
      <c r="H12" s="249"/>
      <c r="I12" s="249"/>
      <c r="J12" s="249"/>
      <c r="L12"/>
      <c r="M12"/>
      <c r="N12"/>
      <c r="O12"/>
      <c r="P12"/>
      <c r="Q12"/>
      <c r="R12"/>
    </row>
    <row r="13" spans="1:22" s="67" customFormat="1" ht="33.75">
      <c r="B13" s="100"/>
      <c r="C13" s="101" t="str">
        <f>'ÜL-Daten-Erfassung'!I3</f>
        <v>Training JKH</v>
      </c>
      <c r="D13" s="101" t="str">
        <f>'ÜL-Daten-Erfassung'!I4</f>
        <v>Training SF</v>
      </c>
      <c r="E13" s="146" t="str">
        <f>'ÜL-Daten-Erfassung'!I5</f>
        <v>Heimspiel JKH i.R.d.reg. Spielbetriebs</v>
      </c>
      <c r="F13" s="146" t="str">
        <f>'ÜL-Daten-Erfassung'!I6</f>
        <v>Heimspiel SF i.R.d.reg. Spielbetriebs</v>
      </c>
      <c r="G13" s="146" t="str">
        <f>'ÜL-Daten-Erfassung'!I7</f>
        <v>Auswärtsspiel i.R.d.reg. Spielbetriebs</v>
      </c>
      <c r="H13" s="152" t="s">
        <v>183</v>
      </c>
      <c r="I13" s="151" t="s">
        <v>182</v>
      </c>
      <c r="L13"/>
      <c r="M13"/>
      <c r="N13"/>
      <c r="O13"/>
      <c r="P13"/>
      <c r="Q13"/>
      <c r="R13"/>
    </row>
    <row r="14" spans="1:22" s="67" customFormat="1">
      <c r="B14" s="102" t="s">
        <v>55</v>
      </c>
      <c r="C14" s="103">
        <v>6</v>
      </c>
      <c r="D14" s="104">
        <v>6</v>
      </c>
      <c r="E14" s="104">
        <v>6</v>
      </c>
      <c r="F14" s="104">
        <v>6</v>
      </c>
      <c r="G14" s="104">
        <v>8</v>
      </c>
      <c r="H14" s="103">
        <v>6</v>
      </c>
      <c r="I14" s="104">
        <v>15</v>
      </c>
      <c r="L14"/>
      <c r="M14"/>
      <c r="N14"/>
      <c r="O14"/>
      <c r="P14"/>
      <c r="Q14"/>
      <c r="R14"/>
    </row>
    <row r="15" spans="1:22" s="67" customFormat="1">
      <c r="B15" s="102" t="s">
        <v>59</v>
      </c>
      <c r="C15" s="104">
        <v>9</v>
      </c>
      <c r="D15" s="104">
        <v>9</v>
      </c>
      <c r="E15" s="104">
        <v>9</v>
      </c>
      <c r="F15" s="104">
        <v>9</v>
      </c>
      <c r="G15" s="104">
        <v>14</v>
      </c>
      <c r="H15" s="104">
        <v>9</v>
      </c>
      <c r="I15" s="104">
        <v>25</v>
      </c>
      <c r="L15"/>
      <c r="M15"/>
      <c r="N15"/>
      <c r="O15"/>
      <c r="P15"/>
      <c r="Q15"/>
      <c r="R15"/>
    </row>
    <row r="16" spans="1:22" s="67" customFormat="1">
      <c r="B16" s="102" t="s">
        <v>62</v>
      </c>
      <c r="C16" s="103">
        <v>7</v>
      </c>
      <c r="D16" s="104">
        <v>7</v>
      </c>
      <c r="E16" s="104">
        <v>7</v>
      </c>
      <c r="F16" s="104">
        <v>7</v>
      </c>
      <c r="G16" s="104">
        <v>11</v>
      </c>
      <c r="H16" s="103">
        <v>7</v>
      </c>
      <c r="I16" s="104">
        <v>20</v>
      </c>
      <c r="L16"/>
      <c r="M16"/>
      <c r="N16"/>
      <c r="O16"/>
      <c r="P16"/>
      <c r="Q16"/>
      <c r="R16"/>
    </row>
    <row r="17" spans="1:18" s="67" customFormat="1">
      <c r="B17" s="102" t="s">
        <v>66</v>
      </c>
      <c r="C17" s="104">
        <v>5</v>
      </c>
      <c r="D17" s="104">
        <v>5</v>
      </c>
      <c r="E17" s="104">
        <v>5</v>
      </c>
      <c r="F17" s="104">
        <v>5</v>
      </c>
      <c r="G17" s="104">
        <v>7</v>
      </c>
      <c r="H17" s="104">
        <v>5</v>
      </c>
      <c r="I17" s="104">
        <v>15</v>
      </c>
      <c r="L17"/>
      <c r="M17"/>
      <c r="N17"/>
      <c r="O17"/>
      <c r="P17"/>
      <c r="Q17"/>
      <c r="R17"/>
    </row>
    <row r="18" spans="1:18" s="67" customFormat="1">
      <c r="B18" s="102" t="s">
        <v>69</v>
      </c>
      <c r="C18" s="105">
        <v>7</v>
      </c>
      <c r="D18" s="105">
        <v>7</v>
      </c>
      <c r="E18" s="105">
        <v>7</v>
      </c>
      <c r="F18" s="105">
        <v>7</v>
      </c>
      <c r="G18" s="105">
        <v>8</v>
      </c>
      <c r="H18" s="105">
        <v>7</v>
      </c>
      <c r="I18" s="105">
        <v>15</v>
      </c>
      <c r="L18"/>
      <c r="M18"/>
      <c r="N18"/>
      <c r="O18"/>
      <c r="P18"/>
      <c r="Q18"/>
      <c r="R18"/>
    </row>
    <row r="19" spans="1:18" s="67" customFormat="1">
      <c r="B19" s="102" t="s">
        <v>73</v>
      </c>
      <c r="C19" s="105">
        <v>3</v>
      </c>
      <c r="D19" s="105">
        <v>3</v>
      </c>
      <c r="E19" s="105">
        <v>3</v>
      </c>
      <c r="F19" s="105">
        <v>3</v>
      </c>
      <c r="G19" s="105">
        <v>4</v>
      </c>
      <c r="H19" s="105">
        <v>3</v>
      </c>
      <c r="I19" s="105">
        <v>10</v>
      </c>
      <c r="L19"/>
      <c r="M19"/>
      <c r="N19"/>
      <c r="O19"/>
      <c r="P19"/>
      <c r="Q19"/>
      <c r="R19"/>
    </row>
    <row r="20" spans="1:18" s="67" customFormat="1">
      <c r="B20" s="102" t="s">
        <v>76</v>
      </c>
      <c r="C20" s="103">
        <v>7</v>
      </c>
      <c r="D20" s="104">
        <v>7</v>
      </c>
      <c r="E20" s="104">
        <v>7</v>
      </c>
      <c r="F20" s="104">
        <v>7</v>
      </c>
      <c r="G20" s="104">
        <v>11</v>
      </c>
      <c r="H20" s="103">
        <v>7</v>
      </c>
      <c r="I20" s="104">
        <v>20</v>
      </c>
      <c r="L20"/>
      <c r="M20"/>
      <c r="N20"/>
      <c r="O20"/>
      <c r="P20"/>
      <c r="Q20"/>
      <c r="R20"/>
    </row>
    <row r="21" spans="1:18" s="67" customFormat="1">
      <c r="A21"/>
      <c r="B21" s="106" t="s">
        <v>168</v>
      </c>
      <c r="C21" s="115">
        <f>Quartal_1!Z18+Quartal_2!Z18+Qurtal_3!Z18+Qurtal_4!Z18</f>
        <v>0</v>
      </c>
      <c r="D21" s="115">
        <f>Quartal_1!Z19+Quartal_2!Z19+Qurtal_3!Z19+Qurtal_4!Z19</f>
        <v>0</v>
      </c>
      <c r="E21" s="115">
        <f>Quartal_1!Z20+Quartal_2!Z20+Qurtal_3!Z20+Qurtal_4!Z20</f>
        <v>0</v>
      </c>
      <c r="F21" s="115">
        <f>Quartal_1!Z21+Quartal_2!Z21+Qurtal_3!Z21+Qurtal_4!Z21</f>
        <v>0</v>
      </c>
      <c r="G21" s="115">
        <f>Quartal_1!Z22+Quartal_2!Z22+Qurtal_3!Z22+Qurtal_4!Z22</f>
        <v>0</v>
      </c>
      <c r="H21" s="115">
        <f>Quartal_1!Z24+Quartal_2!Z24+Qurtal_3!Z24+Qurtal_4!Z24+Quartal_1!Z25+Quartal_2!Z25+Qurtal_3!Z25+Qurtal_4!Z25</f>
        <v>0</v>
      </c>
      <c r="I21" s="153">
        <f>Quartal_1!Z23+Quartal_2!Z23+Qurtal_3!Z23+Qurtal_4!Z23+Quartal_1!Z27+Quartal_2!Z27+Qurtal_3!Z27+Qurtal_4!Z27</f>
        <v>0</v>
      </c>
      <c r="L21"/>
      <c r="M21"/>
      <c r="N21"/>
      <c r="O21"/>
      <c r="P21"/>
      <c r="Q21"/>
      <c r="R21"/>
    </row>
    <row r="22" spans="1:18" s="67" customFormat="1">
      <c r="A22"/>
      <c r="B22" s="107" t="s">
        <v>119</v>
      </c>
      <c r="C22" s="114">
        <f>(VLOOKUP($E$6,$B$14:$I$20,2,FALSE))*C21</f>
        <v>0</v>
      </c>
      <c r="D22" s="114">
        <f>(VLOOKUP($E$6,$B$14:$I$20,3,FALSE))*D21</f>
        <v>0</v>
      </c>
      <c r="E22" s="114">
        <f>(VLOOKUP($E$6,$B$14:$I$20,4,FALSE))*E21</f>
        <v>0</v>
      </c>
      <c r="F22" s="114">
        <f>(VLOOKUP($E$6,$B$14:$I$20,5,FALSE))*F21</f>
        <v>0</v>
      </c>
      <c r="G22" s="114">
        <f>(VLOOKUP($E$6,$B$14:$I$20,6,FALSE))*G21</f>
        <v>0</v>
      </c>
      <c r="H22" s="114">
        <f>(VLOOKUP($E$6,$B$14:$I$20,7,FALSE))*H21</f>
        <v>0</v>
      </c>
      <c r="I22" s="114">
        <f>(VLOOKUP($E$6,$B$14:$I$20,8,FALSE))*I21</f>
        <v>0</v>
      </c>
      <c r="L22"/>
      <c r="M22"/>
      <c r="N22"/>
      <c r="O22"/>
      <c r="P22"/>
      <c r="Q22"/>
      <c r="R22"/>
    </row>
    <row r="23" spans="1:18" s="67" customFormat="1">
      <c r="A23"/>
      <c r="B23"/>
      <c r="C23" s="112"/>
      <c r="D23" s="113"/>
      <c r="E23" s="113"/>
      <c r="F23" s="113"/>
      <c r="G23" s="113"/>
      <c r="H23" s="113"/>
      <c r="I23" s="113"/>
      <c r="J23"/>
      <c r="L23"/>
      <c r="M23"/>
      <c r="N23"/>
      <c r="O23"/>
      <c r="P23"/>
      <c r="Q23"/>
      <c r="R23"/>
    </row>
    <row r="24" spans="1:18" s="67" customFormat="1">
      <c r="A24"/>
      <c r="B24"/>
      <c r="C24" s="112"/>
      <c r="D24" s="113"/>
      <c r="E24" s="113"/>
      <c r="F24" s="113"/>
      <c r="G24" s="113"/>
      <c r="H24" s="113"/>
      <c r="I24" s="113"/>
      <c r="J24"/>
      <c r="L24"/>
      <c r="M24"/>
      <c r="N24"/>
      <c r="O24"/>
      <c r="P24"/>
      <c r="Q24"/>
      <c r="R24"/>
    </row>
    <row r="25" spans="1:18" s="67" customFormat="1">
      <c r="A25"/>
      <c r="B25"/>
      <c r="C25"/>
      <c r="D25"/>
      <c r="E25"/>
      <c r="F25"/>
      <c r="G25"/>
      <c r="H25"/>
      <c r="I25"/>
      <c r="J25"/>
      <c r="L25"/>
      <c r="M25"/>
      <c r="N25"/>
      <c r="O25"/>
      <c r="P25"/>
      <c r="Q25"/>
      <c r="R25"/>
    </row>
    <row r="26" spans="1:18" ht="15.75">
      <c r="A26" s="71"/>
      <c r="C26" s="68"/>
      <c r="D26" s="69"/>
      <c r="E26" s="72" t="s">
        <v>152</v>
      </c>
      <c r="F26" s="253" t="s">
        <v>153</v>
      </c>
      <c r="G26" s="254"/>
      <c r="H26" s="255"/>
      <c r="I26" s="71"/>
      <c r="J26" s="73"/>
      <c r="L26" s="70"/>
      <c r="M26" s="70"/>
      <c r="N26" s="70"/>
      <c r="O26" s="70"/>
      <c r="P26" s="70"/>
      <c r="Q26" s="70"/>
      <c r="R26" s="70"/>
    </row>
    <row r="27" spans="1:18" ht="15.75">
      <c r="C27" s="108">
        <v>1000</v>
      </c>
      <c r="D27" s="74" t="s">
        <v>78</v>
      </c>
      <c r="E27" s="75">
        <v>1</v>
      </c>
      <c r="F27" s="256">
        <f>IFERROR((VLOOKUP(D8,C27:E29,3,FALSE))*(SUM(C22:H22)),"")</f>
        <v>0</v>
      </c>
      <c r="G27" s="254"/>
      <c r="H27" s="255"/>
      <c r="I27" s="71"/>
      <c r="J27" s="73"/>
      <c r="L27" s="70"/>
      <c r="M27" s="70"/>
      <c r="N27" s="70"/>
      <c r="O27" s="70"/>
      <c r="P27" s="70"/>
      <c r="Q27" s="70"/>
      <c r="R27" s="70"/>
    </row>
    <row r="28" spans="1:18" ht="15.75">
      <c r="C28" s="108">
        <v>2000</v>
      </c>
      <c r="D28" s="74" t="s">
        <v>80</v>
      </c>
      <c r="E28" s="75">
        <v>1.1000000000000001</v>
      </c>
      <c r="F28" s="256" t="str">
        <f>IFERROR((VLOOKUP(D9,C28:E30,3,FALSE))*(SUM(D25:I25)),"")</f>
        <v/>
      </c>
      <c r="G28" s="254"/>
      <c r="H28" s="255"/>
      <c r="I28" s="71"/>
      <c r="J28" s="73"/>
      <c r="L28" s="70"/>
      <c r="M28" s="70"/>
      <c r="N28" s="70"/>
      <c r="O28" s="70"/>
      <c r="P28" s="70"/>
      <c r="Q28" s="70"/>
      <c r="R28" s="70"/>
    </row>
    <row r="29" spans="1:18" ht="15.75">
      <c r="C29" s="108">
        <v>3000</v>
      </c>
      <c r="D29" s="74" t="s">
        <v>82</v>
      </c>
      <c r="E29" s="75">
        <v>1.2</v>
      </c>
      <c r="F29" s="256" t="str">
        <f>IFERROR((VLOOKUP(D10,C29:E31,3,FALSE))*(SUM(D26:I26)),"")</f>
        <v/>
      </c>
      <c r="G29" s="254"/>
      <c r="H29" s="255"/>
      <c r="I29" s="71"/>
      <c r="J29" s="73"/>
      <c r="L29" s="70"/>
      <c r="M29" s="70"/>
      <c r="N29" s="70"/>
      <c r="O29" s="70"/>
      <c r="P29" s="70"/>
      <c r="Q29" s="70"/>
      <c r="R29" s="70"/>
    </row>
    <row r="30" spans="1:18" s="70" customFormat="1" ht="39.6" customHeight="1">
      <c r="A30" s="76"/>
      <c r="B30" s="76"/>
      <c r="C30" s="76"/>
      <c r="D30" s="76"/>
      <c r="E30" s="76"/>
      <c r="F30" s="76"/>
      <c r="G30" s="76"/>
      <c r="H30" s="76"/>
      <c r="I30" s="76"/>
      <c r="J30" s="76"/>
    </row>
    <row r="31" spans="1:18" s="70" customFormat="1" ht="18" customHeight="1">
      <c r="A31" s="250" t="s">
        <v>154</v>
      </c>
      <c r="B31" s="250"/>
      <c r="C31" s="251">
        <f>'ÜL-Daten-Erfassung'!D16</f>
        <v>0</v>
      </c>
      <c r="D31" s="251"/>
      <c r="E31" s="251"/>
      <c r="F31" s="77" t="s">
        <v>155</v>
      </c>
      <c r="G31" s="252">
        <f>'ÜL-Daten-Erfassung'!D14</f>
        <v>0</v>
      </c>
      <c r="H31" s="252"/>
      <c r="I31" s="252"/>
      <c r="J31" s="78">
        <f>'ÜL-Daten-Erfassung'!D15</f>
        <v>0</v>
      </c>
    </row>
    <row r="32" spans="1:18" s="70" customFormat="1" ht="18" customHeight="1">
      <c r="A32" s="240" t="s">
        <v>156</v>
      </c>
      <c r="B32" s="240"/>
      <c r="C32" s="240"/>
      <c r="D32" s="240"/>
      <c r="E32" s="240"/>
      <c r="F32" s="240"/>
      <c r="G32" s="80">
        <f>C9</f>
        <v>0</v>
      </c>
      <c r="H32" s="81"/>
      <c r="I32" s="82"/>
      <c r="J32" s="82"/>
    </row>
    <row r="33" spans="1:18" s="70" customFormat="1" ht="29.85" customHeight="1">
      <c r="A33" s="79"/>
      <c r="B33" s="79"/>
      <c r="C33" s="79"/>
      <c r="D33" s="79"/>
      <c r="E33" s="79"/>
      <c r="F33" s="79"/>
      <c r="G33" s="80"/>
      <c r="H33" s="81"/>
      <c r="I33" s="82"/>
      <c r="J33" s="82"/>
    </row>
    <row r="34" spans="1:18" s="70" customFormat="1" ht="28.35" customHeight="1">
      <c r="A34" s="83" t="s">
        <v>157</v>
      </c>
      <c r="B34" s="243" t="s">
        <v>158</v>
      </c>
      <c r="C34" s="243"/>
      <c r="D34" s="243"/>
      <c r="E34" s="243"/>
      <c r="F34" s="243"/>
      <c r="G34" s="243"/>
      <c r="H34" s="243"/>
      <c r="I34" s="243"/>
      <c r="J34" s="243"/>
    </row>
    <row r="35" spans="1:18" s="70" customFormat="1" ht="28.35" customHeight="1">
      <c r="A35" s="83" t="s">
        <v>157</v>
      </c>
      <c r="B35" s="243" t="s">
        <v>159</v>
      </c>
      <c r="C35" s="243"/>
      <c r="D35" s="243"/>
      <c r="E35" s="243"/>
      <c r="F35" s="243"/>
      <c r="G35" s="243"/>
      <c r="H35" s="243"/>
      <c r="I35" s="243"/>
      <c r="J35" s="243"/>
    </row>
    <row r="36" spans="1:18" s="70" customFormat="1" ht="28.35" customHeight="1">
      <c r="A36" s="83" t="s">
        <v>157</v>
      </c>
      <c r="B36" s="243" t="s">
        <v>160</v>
      </c>
      <c r="C36" s="243"/>
      <c r="D36" s="243"/>
      <c r="E36" s="243"/>
      <c r="F36" s="243"/>
      <c r="G36" s="243"/>
      <c r="H36" s="243"/>
      <c r="I36" s="243"/>
      <c r="J36" s="243"/>
    </row>
    <row r="37" spans="1:18" s="70" customFormat="1" ht="28.35" customHeight="1">
      <c r="A37" s="83" t="s">
        <v>157</v>
      </c>
      <c r="B37" s="243" t="s">
        <v>161</v>
      </c>
      <c r="C37" s="243"/>
      <c r="D37" s="243"/>
      <c r="E37" s="243"/>
      <c r="F37" s="243"/>
      <c r="G37" s="243"/>
      <c r="H37" s="243"/>
      <c r="I37" s="243"/>
      <c r="J37" s="243"/>
    </row>
    <row r="38" spans="1:18" s="70" customFormat="1" ht="71.650000000000006" customHeight="1">
      <c r="A38" s="244"/>
      <c r="B38" s="244"/>
      <c r="C38" s="84"/>
      <c r="D38" s="244"/>
      <c r="E38" s="244"/>
      <c r="F38" s="244"/>
      <c r="G38" s="244"/>
      <c r="H38"/>
      <c r="I38" s="244"/>
      <c r="J38" s="244"/>
    </row>
    <row r="39" spans="1:18" s="70" customFormat="1" ht="18" customHeight="1">
      <c r="A39" s="245" t="s">
        <v>162</v>
      </c>
      <c r="B39" s="245"/>
      <c r="C39" s="85"/>
      <c r="D39" s="242" t="s">
        <v>163</v>
      </c>
      <c r="E39" s="242"/>
      <c r="F39" s="242"/>
      <c r="G39" s="242"/>
      <c r="H39" s="85"/>
      <c r="I39" s="241" t="s">
        <v>181</v>
      </c>
      <c r="J39" s="242"/>
    </row>
    <row r="40" spans="1:18" s="70" customFormat="1" ht="18" customHeight="1">
      <c r="A40"/>
      <c r="B40"/>
      <c r="C40"/>
      <c r="D40"/>
      <c r="E40"/>
      <c r="F40"/>
      <c r="G40"/>
      <c r="H40"/>
      <c r="I40"/>
      <c r="J40" s="86"/>
    </row>
    <row r="41" spans="1:18" s="70" customFormat="1" ht="18" customHeight="1">
      <c r="A41"/>
      <c r="B41"/>
      <c r="C41"/>
      <c r="D41"/>
      <c r="E41"/>
      <c r="F41"/>
      <c r="G41"/>
      <c r="H41"/>
      <c r="I41"/>
      <c r="J41"/>
      <c r="L41"/>
      <c r="M41"/>
      <c r="N41"/>
      <c r="O41"/>
      <c r="P41"/>
      <c r="Q41"/>
      <c r="R41"/>
    </row>
    <row r="42" spans="1:18" ht="18" customHeight="1"/>
    <row r="43" spans="1:18" ht="18" customHeight="1"/>
    <row r="44" spans="1:18" ht="21.75" customHeight="1"/>
    <row r="45" spans="1:18" ht="26.1" customHeight="1"/>
    <row r="46" spans="1:18" ht="14.85" customHeight="1"/>
    <row r="47" spans="1:18" ht="24.75" customHeight="1"/>
    <row r="48" spans="1:18" ht="24.75" customHeight="1"/>
    <row r="49" spans="11:11" ht="24.75" customHeight="1"/>
    <row r="50" spans="11:11" ht="24.75" customHeight="1"/>
    <row r="51" spans="11:11" ht="39.75" customHeight="1"/>
    <row r="52" spans="11:11" ht="10.5" customHeight="1"/>
    <row r="53" spans="11:11">
      <c r="K53" s="83"/>
    </row>
  </sheetData>
  <sheetProtection sheet="1" objects="1" scenarios="1"/>
  <mergeCells count="47">
    <mergeCell ref="A1:B1"/>
    <mergeCell ref="C1:J1"/>
    <mergeCell ref="A2:J2"/>
    <mergeCell ref="S2:S3"/>
    <mergeCell ref="T2:T3"/>
    <mergeCell ref="V2:V3"/>
    <mergeCell ref="A3:J3"/>
    <mergeCell ref="A4:B4"/>
    <mergeCell ref="C4:J4"/>
    <mergeCell ref="A5:B5"/>
    <mergeCell ref="C5:J5"/>
    <mergeCell ref="U2:U3"/>
    <mergeCell ref="A6:B6"/>
    <mergeCell ref="C6:D6"/>
    <mergeCell ref="F6:H6"/>
    <mergeCell ref="I6:J6"/>
    <mergeCell ref="A7:B7"/>
    <mergeCell ref="D7:E7"/>
    <mergeCell ref="F7:G7"/>
    <mergeCell ref="A8:C8"/>
    <mergeCell ref="E8:G8"/>
    <mergeCell ref="H8:J8"/>
    <mergeCell ref="A9:B9"/>
    <mergeCell ref="E9:G9"/>
    <mergeCell ref="H9:I9"/>
    <mergeCell ref="A10:C10"/>
    <mergeCell ref="D10:G10"/>
    <mergeCell ref="A11:J11"/>
    <mergeCell ref="A12:J12"/>
    <mergeCell ref="A31:B31"/>
    <mergeCell ref="C31:E31"/>
    <mergeCell ref="G31:I31"/>
    <mergeCell ref="F26:H26"/>
    <mergeCell ref="F27:H27"/>
    <mergeCell ref="F28:H28"/>
    <mergeCell ref="F29:H29"/>
    <mergeCell ref="A32:F32"/>
    <mergeCell ref="I39:J39"/>
    <mergeCell ref="B34:J34"/>
    <mergeCell ref="B35:J35"/>
    <mergeCell ref="B36:J36"/>
    <mergeCell ref="B37:J37"/>
    <mergeCell ref="A38:B38"/>
    <mergeCell ref="D38:G38"/>
    <mergeCell ref="I38:J38"/>
    <mergeCell ref="A39:B39"/>
    <mergeCell ref="D39:G39"/>
  </mergeCells>
  <conditionalFormatting sqref="B14:I20">
    <cfRule type="cellIs" dxfId="4" priority="2" operator="equal">
      <formula>$E$6</formula>
    </cfRule>
  </conditionalFormatting>
  <conditionalFormatting sqref="C27:C29">
    <cfRule type="cellIs" dxfId="3" priority="9" operator="equal">
      <formula>$D$8</formula>
    </cfRule>
    <cfRule type="expression" dxfId="2" priority="11" stopIfTrue="1">
      <formula>D8="F10"</formula>
    </cfRule>
  </conditionalFormatting>
  <conditionalFormatting sqref="C21:I22">
    <cfRule type="cellIs" dxfId="1" priority="1" operator="equal">
      <formula>0</formula>
    </cfRule>
  </conditionalFormatting>
  <conditionalFormatting sqref="F27:H29">
    <cfRule type="cellIs" dxfId="0" priority="8" operator="equal">
      <formula>0</formula>
    </cfRule>
  </conditionalFormatting>
  <printOptions horizontalCentered="1" verticalCentered="1"/>
  <pageMargins left="0.39370078740157483" right="0.39370078740157483" top="0.78740157480314965" bottom="0.78740157480314965" header="0.39370078740157483" footer="0.39370078740157483"/>
  <pageSetup paperSize="9" scale="84" pageOrder="overThenDown" orientation="portrait" useFirstPageNumber="1" r:id="rId1"/>
  <headerFooter alignWithMargins="0">
    <oddFooter>&amp;LÜL-Abrechnung&amp;CSeite &amp;P von &amp;N Seiten&amp;RFormular Stand 15.08.2025</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vt:i4>
      </vt:variant>
    </vt:vector>
  </HeadingPairs>
  <TitlesOfParts>
    <vt:vector size="12" baseType="lpstr">
      <vt:lpstr>Hinweise</vt:lpstr>
      <vt:lpstr>ÜL-Daten-Erfassung</vt:lpstr>
      <vt:lpstr>Quartal_1</vt:lpstr>
      <vt:lpstr>Quartal_2</vt:lpstr>
      <vt:lpstr>Qurtal_3</vt:lpstr>
      <vt:lpstr>Qurtal_4</vt:lpstr>
      <vt:lpstr>ÜL-Abrechnung</vt:lpstr>
      <vt:lpstr>Quartal_1!Druckbereich</vt:lpstr>
      <vt:lpstr>Quartal_2!Druckbereich</vt:lpstr>
      <vt:lpstr>Qurtal_3!Druckbereich</vt:lpstr>
      <vt:lpstr>Qurtal_4!Druckbereich</vt:lpstr>
      <vt:lpstr>'ÜL-Abrechnung'!Druckbereich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dc:creator>
  <cp:lastModifiedBy>Metallbau Kössel</cp:lastModifiedBy>
  <cp:revision>15</cp:revision>
  <cp:lastPrinted>2025-08-28T17:59:40Z</cp:lastPrinted>
  <dcterms:created xsi:type="dcterms:W3CDTF">2025-01-05T22:59:27Z</dcterms:created>
  <dcterms:modified xsi:type="dcterms:W3CDTF">2025-10-27T13:18:25Z</dcterms:modified>
</cp:coreProperties>
</file>